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.pierson\Documents\State Funding\FTE detail\FY17\Career Tech\"/>
    </mc:Choice>
  </mc:AlternateContent>
  <bookViews>
    <workbookView xWindow="0" yWindow="0" windowWidth="23040" windowHeight="9960" activeTab="3"/>
  </bookViews>
  <sheets>
    <sheet name="FTE Detail" sheetId="8" r:id="rId1"/>
    <sheet name="CTE Detail" sheetId="17" r:id="rId2"/>
    <sheet name="CTE Analysis" sheetId="18" r:id="rId3"/>
    <sheet name="SFPR" sheetId="4" r:id="rId4"/>
    <sheet name="OE" sheetId="11" r:id="rId5"/>
    <sheet name="Other" sheetId="15" r:id="rId6"/>
    <sheet name="IRN" sheetId="10" r:id="rId7"/>
  </sheets>
  <definedNames>
    <definedName name="_xlnm._FilterDatabase" localSheetId="1" hidden="1">'CTE Detail'!$A$1:$P$4289</definedName>
    <definedName name="_xlnm._FilterDatabase" localSheetId="0" hidden="1">'FTE Detail'!$A$1:$AA$933</definedName>
    <definedName name="_xlnm._FilterDatabase" localSheetId="6" hidden="1">IRN!$A$1:$B$664</definedName>
    <definedName name="_xlnm.Print_Area" localSheetId="3">SFPR!$A$1:$V$45</definedName>
  </definedNames>
  <calcPr calcId="171027"/>
</workbook>
</file>

<file path=xl/calcChain.xml><?xml version="1.0" encoding="utf-8"?>
<calcChain xmlns="http://schemas.openxmlformats.org/spreadsheetml/2006/main">
  <c r="W3" i="18" l="1"/>
  <c r="U3" i="18"/>
  <c r="T3" i="18"/>
  <c r="S3" i="18"/>
  <c r="R3" i="18"/>
  <c r="Q3" i="18"/>
  <c r="P3" i="18"/>
  <c r="O3" i="18"/>
  <c r="N3" i="18"/>
  <c r="M3" i="18"/>
  <c r="V3" i="18" s="1"/>
  <c r="L3" i="18"/>
  <c r="J3" i="18"/>
  <c r="H3" i="18"/>
  <c r="K3" i="18" s="1"/>
  <c r="G3" i="18"/>
  <c r="F3" i="18"/>
  <c r="E3" i="18"/>
  <c r="D3" i="18"/>
  <c r="C3" i="18"/>
  <c r="B3" i="18"/>
  <c r="AD7" i="18"/>
  <c r="AC7" i="18"/>
  <c r="AC6" i="18"/>
  <c r="AD6" i="18" s="1"/>
  <c r="AC5" i="18"/>
  <c r="AD5" i="18" s="1"/>
  <c r="AC4" i="18"/>
  <c r="AD4" i="18" s="1"/>
  <c r="AD3" i="18"/>
  <c r="AB35" i="18"/>
  <c r="AC35" i="18" s="1"/>
  <c r="E15" i="4"/>
  <c r="F15" i="4"/>
  <c r="E16" i="4"/>
  <c r="F16" i="4"/>
  <c r="E17" i="4"/>
  <c r="F17" i="4"/>
  <c r="E18" i="4"/>
  <c r="F18" i="4"/>
  <c r="E19" i="4"/>
  <c r="F19" i="4"/>
  <c r="I15" i="4"/>
  <c r="J15" i="4"/>
  <c r="K15" i="4"/>
  <c r="L15" i="4"/>
  <c r="I16" i="4"/>
  <c r="J16" i="4"/>
  <c r="K16" i="4"/>
  <c r="L16" i="4"/>
  <c r="I17" i="4"/>
  <c r="J17" i="4"/>
  <c r="K17" i="4"/>
  <c r="L17" i="4"/>
  <c r="I18" i="4"/>
  <c r="J18" i="4"/>
  <c r="K18" i="4"/>
  <c r="L18" i="4"/>
  <c r="I19" i="4"/>
  <c r="J19" i="4"/>
  <c r="K19" i="4"/>
  <c r="L19" i="4"/>
  <c r="I3" i="18" l="1"/>
  <c r="AB12" i="18"/>
  <c r="AB14" i="18"/>
  <c r="AB16" i="18"/>
  <c r="AB23" i="18"/>
  <c r="AB25" i="18"/>
  <c r="AC25" i="18" s="1"/>
  <c r="AB27" i="18"/>
  <c r="AC27" i="18" s="1"/>
  <c r="AB32" i="18"/>
  <c r="AB34" i="18"/>
  <c r="AC34" i="18" s="1"/>
  <c r="AB36" i="18"/>
  <c r="AC36" i="18" s="1"/>
  <c r="AB13" i="18"/>
  <c r="AB15" i="18"/>
  <c r="AB24" i="18"/>
  <c r="AC24" i="18" s="1"/>
  <c r="AB26" i="18"/>
  <c r="AC26" i="18" s="1"/>
  <c r="AB33" i="18"/>
  <c r="AC33" i="18" s="1"/>
  <c r="H19" i="4"/>
  <c r="G19" i="4"/>
  <c r="H18" i="4"/>
  <c r="G18" i="4"/>
  <c r="H17" i="4"/>
  <c r="G17" i="4"/>
  <c r="H16" i="4"/>
  <c r="G16" i="4"/>
  <c r="H15" i="4"/>
  <c r="G15" i="4"/>
  <c r="D19" i="4"/>
  <c r="D18" i="4"/>
  <c r="D17" i="4"/>
  <c r="D16" i="4"/>
  <c r="D15" i="4"/>
  <c r="N58" i="4"/>
  <c r="E54" i="4"/>
  <c r="F54" i="4"/>
  <c r="K54" i="4"/>
  <c r="E55" i="4"/>
  <c r="F55" i="4"/>
  <c r="K55" i="4"/>
  <c r="E56" i="4"/>
  <c r="F56" i="4"/>
  <c r="K56" i="4"/>
  <c r="E57" i="4"/>
  <c r="F57" i="4"/>
  <c r="K57" i="4"/>
  <c r="C50" i="4"/>
  <c r="C51" i="4"/>
  <c r="C52" i="4"/>
  <c r="C53" i="4"/>
  <c r="C54" i="4"/>
  <c r="C55" i="4"/>
  <c r="C56" i="4"/>
  <c r="C57" i="4"/>
  <c r="C49" i="4"/>
  <c r="N43" i="4"/>
  <c r="C32" i="4"/>
  <c r="C33" i="4"/>
  <c r="C34" i="4"/>
  <c r="C35" i="4"/>
  <c r="C36" i="4"/>
  <c r="C37" i="4"/>
  <c r="C38" i="4"/>
  <c r="C39" i="4"/>
  <c r="C40" i="4"/>
  <c r="C41" i="4"/>
  <c r="C42" i="4"/>
  <c r="C31" i="4"/>
  <c r="H34" i="4"/>
  <c r="I34" i="4"/>
  <c r="J34" i="4"/>
  <c r="K34" i="4"/>
  <c r="H35" i="4"/>
  <c r="I35" i="4"/>
  <c r="J35" i="4"/>
  <c r="K35" i="4"/>
  <c r="H36" i="4"/>
  <c r="I36" i="4"/>
  <c r="J36" i="4"/>
  <c r="K36" i="4"/>
  <c r="AB44" i="18" l="1"/>
  <c r="AC15" i="18"/>
  <c r="AC44" i="18" s="1"/>
  <c r="AB37" i="18"/>
  <c r="AC32" i="18"/>
  <c r="AC37" i="18" s="1"/>
  <c r="AC16" i="18"/>
  <c r="AC45" i="18" s="1"/>
  <c r="AB45" i="18"/>
  <c r="AB42" i="18"/>
  <c r="AC13" i="18"/>
  <c r="AC42" i="18" s="1"/>
  <c r="AC14" i="18"/>
  <c r="AC43" i="18" s="1"/>
  <c r="AB43" i="18"/>
  <c r="AB19" i="18"/>
  <c r="AB17" i="18"/>
  <c r="AC12" i="18"/>
  <c r="AB41" i="18"/>
  <c r="AB18" i="18"/>
  <c r="AC18" i="18" s="1"/>
  <c r="AC47" i="18" s="1"/>
  <c r="AB28" i="18"/>
  <c r="AC23" i="18"/>
  <c r="AC28" i="18" s="1"/>
  <c r="M55" i="4"/>
  <c r="O55" i="4" s="1"/>
  <c r="M54" i="4"/>
  <c r="M57" i="4"/>
  <c r="O57" i="4" s="1"/>
  <c r="M56" i="4"/>
  <c r="O56" i="4" s="1"/>
  <c r="M19" i="4"/>
  <c r="O19" i="4" s="1"/>
  <c r="M18" i="4"/>
  <c r="O18" i="4" s="1"/>
  <c r="M16" i="4"/>
  <c r="O16" i="4" s="1"/>
  <c r="M17" i="4"/>
  <c r="O17" i="4" s="1"/>
  <c r="M15" i="4"/>
  <c r="O15" i="4" s="1"/>
  <c r="M36" i="4"/>
  <c r="O36" i="4" s="1"/>
  <c r="M35" i="4"/>
  <c r="O35" i="4" s="1"/>
  <c r="M34" i="4"/>
  <c r="O34" i="4" s="1"/>
  <c r="H25" i="4"/>
  <c r="AB46" i="18" l="1"/>
  <c r="AB48" i="18" s="1"/>
  <c r="AC41" i="18"/>
  <c r="AC46" i="18" s="1"/>
  <c r="AC48" i="18" s="1"/>
  <c r="AC17" i="18"/>
  <c r="AC19" i="18" s="1"/>
  <c r="H6" i="4"/>
  <c r="H8" i="4" l="1"/>
  <c r="H9" i="4"/>
  <c r="H10" i="4"/>
  <c r="H11" i="4"/>
  <c r="H12" i="4"/>
  <c r="H13" i="4"/>
  <c r="H21" i="4"/>
  <c r="H22" i="4"/>
  <c r="H23" i="4"/>
  <c r="G23" i="4"/>
  <c r="G22" i="4"/>
  <c r="G21" i="4"/>
  <c r="G13" i="4"/>
  <c r="G12" i="4"/>
  <c r="G11" i="4"/>
  <c r="G10" i="4"/>
  <c r="G9" i="4"/>
  <c r="G8" i="4"/>
  <c r="H42" i="4" l="1"/>
  <c r="H41" i="4"/>
  <c r="H40" i="4"/>
  <c r="H39" i="4"/>
  <c r="H38" i="4"/>
  <c r="H37" i="4"/>
  <c r="H33" i="4"/>
  <c r="H32" i="4"/>
  <c r="H31" i="4"/>
  <c r="G6" i="4"/>
  <c r="F25" i="4"/>
  <c r="N30" i="4"/>
  <c r="K50" i="4"/>
  <c r="K51" i="4"/>
  <c r="K52" i="4"/>
  <c r="K53" i="4"/>
  <c r="K49" i="4"/>
  <c r="I33" i="4" l="1"/>
  <c r="J33" i="4"/>
  <c r="K33" i="4"/>
  <c r="I37" i="4"/>
  <c r="J37" i="4"/>
  <c r="K37" i="4"/>
  <c r="I38" i="4"/>
  <c r="J38" i="4"/>
  <c r="K38" i="4"/>
  <c r="I39" i="4"/>
  <c r="J39" i="4"/>
  <c r="K39" i="4"/>
  <c r="M33" i="4" l="1"/>
  <c r="O33" i="4" s="1"/>
  <c r="M39" i="4"/>
  <c r="O39" i="4" s="1"/>
  <c r="M38" i="4"/>
  <c r="O38" i="4" s="1"/>
  <c r="M37" i="4"/>
  <c r="O37" i="4" s="1"/>
  <c r="K31" i="4"/>
  <c r="K32" i="4"/>
  <c r="K40" i="4"/>
  <c r="K41" i="4"/>
  <c r="K42" i="4"/>
  <c r="E53" i="4" l="1"/>
  <c r="E52" i="4"/>
  <c r="E51" i="4"/>
  <c r="E50" i="4"/>
  <c r="E49" i="4"/>
  <c r="N48" i="4" l="1"/>
  <c r="O54" i="4"/>
  <c r="F50" i="4"/>
  <c r="M50" i="4" s="1"/>
  <c r="O50" i="4" s="1"/>
  <c r="F51" i="4"/>
  <c r="M51" i="4" s="1"/>
  <c r="O51" i="4" s="1"/>
  <c r="F52" i="4"/>
  <c r="M52" i="4" s="1"/>
  <c r="O52" i="4" s="1"/>
  <c r="F53" i="4"/>
  <c r="M53" i="4" s="1"/>
  <c r="O53" i="4" s="1"/>
  <c r="F49" i="4"/>
  <c r="M49" i="4" l="1"/>
  <c r="F58" i="4"/>
  <c r="C4" i="4"/>
  <c r="O49" i="4" l="1"/>
  <c r="O58" i="4" s="1"/>
  <c r="M58" i="4"/>
  <c r="K6" i="4"/>
  <c r="E25" i="4"/>
  <c r="E23" i="4"/>
  <c r="E22" i="4"/>
  <c r="E21" i="4"/>
  <c r="E13" i="4"/>
  <c r="E12" i="4"/>
  <c r="E11" i="4"/>
  <c r="E10" i="4"/>
  <c r="E9" i="4"/>
  <c r="E8" i="4"/>
  <c r="E6" i="4"/>
  <c r="F6" i="4" l="1"/>
  <c r="D6" i="4" l="1"/>
  <c r="F8" i="4"/>
  <c r="D8" i="4"/>
  <c r="D9" i="4"/>
  <c r="F9" i="4"/>
  <c r="D10" i="4"/>
  <c r="F10" i="4"/>
  <c r="D11" i="4"/>
  <c r="F11" i="4"/>
  <c r="D12" i="4"/>
  <c r="F12" i="4"/>
  <c r="F21" i="4" l="1"/>
  <c r="F22" i="4"/>
  <c r="F23" i="4"/>
  <c r="F13" i="4"/>
  <c r="J42" i="4" l="1"/>
  <c r="I42" i="4"/>
  <c r="J41" i="4"/>
  <c r="I41" i="4"/>
  <c r="J40" i="4"/>
  <c r="I40" i="4"/>
  <c r="J32" i="4"/>
  <c r="I32" i="4"/>
  <c r="M32" i="4" s="1"/>
  <c r="O32" i="4" s="1"/>
  <c r="J31" i="4"/>
  <c r="I31" i="4"/>
  <c r="I43" i="4" l="1"/>
  <c r="J43" i="4"/>
  <c r="M31" i="4"/>
  <c r="M41" i="4"/>
  <c r="O41" i="4" s="1"/>
  <c r="M40" i="4"/>
  <c r="O40" i="4" s="1"/>
  <c r="M42" i="4"/>
  <c r="O42" i="4" s="1"/>
  <c r="G25" i="4"/>
  <c r="O31" i="4" l="1"/>
  <c r="M43" i="4"/>
  <c r="O43" i="4" s="1"/>
  <c r="L25" i="4"/>
  <c r="J25" i="4"/>
  <c r="I25" i="4"/>
  <c r="D25" i="4"/>
  <c r="D23" i="4"/>
  <c r="D22" i="4"/>
  <c r="D21" i="4"/>
  <c r="D13" i="4"/>
  <c r="L6" i="4"/>
  <c r="J6" i="4"/>
  <c r="I6" i="4"/>
  <c r="M25" i="4" l="1"/>
  <c r="O25" i="4" s="1"/>
  <c r="M9" i="4"/>
  <c r="O9" i="4" s="1"/>
  <c r="M10" i="4"/>
  <c r="O10" i="4" s="1"/>
  <c r="M8" i="4"/>
  <c r="O8" i="4" s="1"/>
  <c r="M23" i="4"/>
  <c r="O23" i="4" s="1"/>
  <c r="M22" i="4"/>
  <c r="O22" i="4" s="1"/>
  <c r="M21" i="4"/>
  <c r="O21" i="4" s="1"/>
  <c r="M12" i="4"/>
  <c r="O12" i="4" s="1"/>
  <c r="M6" i="4"/>
  <c r="M11" i="4"/>
  <c r="O11" i="4" s="1"/>
  <c r="M13" i="4"/>
  <c r="O13" i="4" s="1"/>
  <c r="O6" i="4" l="1"/>
</calcChain>
</file>

<file path=xl/comments1.xml><?xml version="1.0" encoding="utf-8"?>
<comments xmlns="http://schemas.openxmlformats.org/spreadsheetml/2006/main">
  <authors>
    <author>Windows User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Regualr/Other District and Regular JVSD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JVSD via non-resident placement
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Enrolled-JVSD-Counted in Resident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-JVSD via intermediate district-Non-Jointure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Regualr/Other District and Regular JVSD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 tech via an intermediate district (sent to intermediate district through some means other than open enrollment)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 Tech-JVSD and District to District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JVSD via non-resident placement
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Enrolled-JVSD-Counted in Resident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-JVSD via intermediate district-Non-Jointure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career-tech via an open enrollment district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 Tech-Community School to Resident District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
"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"L"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"Y"
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"M"
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Enrolled-JVSD-Counted in Resident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-JVSD via intermediate district-Non-Jointure</t>
        </r>
      </text>
    </comment>
  </commentList>
</comments>
</file>

<file path=xl/sharedStrings.xml><?xml version="1.0" encoding="utf-8"?>
<sst xmlns="http://schemas.openxmlformats.org/spreadsheetml/2006/main" count="859" uniqueCount="789">
  <si>
    <t>RGJV</t>
  </si>
  <si>
    <t>CTVC</t>
  </si>
  <si>
    <t>OPID</t>
  </si>
  <si>
    <t>SFPR</t>
  </si>
  <si>
    <t>Difference</t>
  </si>
  <si>
    <t>a -</t>
  </si>
  <si>
    <t xml:space="preserve">Base ADM Data           </t>
  </si>
  <si>
    <t>b -</t>
  </si>
  <si>
    <t>Special Education ADM Data</t>
  </si>
  <si>
    <t>b1 -</t>
  </si>
  <si>
    <t xml:space="preserve">Category 1 Special Education ADM: </t>
  </si>
  <si>
    <t>b2 -</t>
  </si>
  <si>
    <t xml:space="preserve">Category 2 Special Education ADM:   </t>
  </si>
  <si>
    <t>b3 -</t>
  </si>
  <si>
    <t xml:space="preserve">Category 3 Special Education ADM: </t>
  </si>
  <si>
    <t>b4 -</t>
  </si>
  <si>
    <t xml:space="preserve">Category 4 Special Education ADM:   </t>
  </si>
  <si>
    <t>b5 -</t>
  </si>
  <si>
    <t>Category 5 Special Education ADM:</t>
  </si>
  <si>
    <t>b6 -</t>
  </si>
  <si>
    <t>Category 6 Special Education ADM:</t>
  </si>
  <si>
    <t>c -</t>
  </si>
  <si>
    <t>Career Tech FTE</t>
  </si>
  <si>
    <t>c1 -</t>
  </si>
  <si>
    <t xml:space="preserve">Category 1 Career Tech FTE: </t>
  </si>
  <si>
    <t>c2 -</t>
  </si>
  <si>
    <t xml:space="preserve">Category 2 Career Tech FTE:   </t>
  </si>
  <si>
    <t>c3 -</t>
  </si>
  <si>
    <t xml:space="preserve">Category 3 Career Tech FTE: </t>
  </si>
  <si>
    <t>c4 -</t>
  </si>
  <si>
    <t xml:space="preserve">Category 4 Career Tech FTE:  </t>
  </si>
  <si>
    <t>c5 -</t>
  </si>
  <si>
    <t xml:space="preserve">Category 5 Career Tech FTE: </t>
  </si>
  <si>
    <t>d -</t>
  </si>
  <si>
    <t>Limited English Proficient ADM</t>
  </si>
  <si>
    <t>d1 -</t>
  </si>
  <si>
    <t xml:space="preserve">Category 1 LEP ADM:  </t>
  </si>
  <si>
    <t>d2 -</t>
  </si>
  <si>
    <t xml:space="preserve">Category 2 LEP ADM:   </t>
  </si>
  <si>
    <t>d3 -</t>
  </si>
  <si>
    <t xml:space="preserve">Category 3 LEP ADM:   </t>
  </si>
  <si>
    <t>e -</t>
  </si>
  <si>
    <t>Additional ADM Data</t>
  </si>
  <si>
    <t>e1 -</t>
  </si>
  <si>
    <t xml:space="preserve">Economic Disadvantaged ADM:  </t>
  </si>
  <si>
    <t>FTE Detail</t>
  </si>
  <si>
    <t>(A)</t>
  </si>
  <si>
    <t>(B)</t>
  </si>
  <si>
    <t>IRN</t>
  </si>
  <si>
    <t>Open Enrollment In</t>
  </si>
  <si>
    <t>`</t>
  </si>
  <si>
    <t>CTCR</t>
  </si>
  <si>
    <t>OJVR</t>
  </si>
  <si>
    <t>OJVD</t>
  </si>
  <si>
    <t>JVNR</t>
  </si>
  <si>
    <t>Total</t>
  </si>
  <si>
    <t>RPT IRN</t>
  </si>
  <si>
    <t>LEVEL 2 REC TYPE CODE</t>
  </si>
  <si>
    <t>FTE START DATE</t>
  </si>
  <si>
    <t>RESULT CODE</t>
  </si>
  <si>
    <t>FTE FUND PTTRN CODE</t>
  </si>
  <si>
    <t>LEGAL DIST OF RES IRN</t>
  </si>
  <si>
    <t>ORIG FTE</t>
  </si>
  <si>
    <t>ADJSTD FTE</t>
  </si>
  <si>
    <t>STATE EQUIV GRADE LEVEL CODE</t>
  </si>
  <si>
    <t>DISAB CNDTN CODE</t>
  </si>
  <si>
    <t>SPECED CAT CODE</t>
  </si>
  <si>
    <t>ECON DISADV FLAG</t>
  </si>
  <si>
    <t>LEP CODE</t>
  </si>
  <si>
    <t>FTE END DATE</t>
  </si>
  <si>
    <t>FTE INCL CODE</t>
  </si>
  <si>
    <t>CALENDAR</t>
  </si>
  <si>
    <t>LEA TYPE</t>
  </si>
  <si>
    <t>SRC DATA</t>
  </si>
  <si>
    <t>RPT DEST IRN</t>
  </si>
  <si>
    <t>SSID</t>
  </si>
  <si>
    <t>LEA IRN</t>
  </si>
  <si>
    <t>(A-B = C)</t>
  </si>
  <si>
    <t>SCHOOL DISTRICT</t>
  </si>
  <si>
    <t>AKRON CSD</t>
  </si>
  <si>
    <t>ALLIANCE CSD</t>
  </si>
  <si>
    <t>ASHLAND CSD</t>
  </si>
  <si>
    <t>ASHTABULA AREA CSD</t>
  </si>
  <si>
    <t>ATHENS CSD</t>
  </si>
  <si>
    <t>BARBERTON CSD</t>
  </si>
  <si>
    <t>BAY VILLAGE CSD</t>
  </si>
  <si>
    <t>BEACHWOOD CSD</t>
  </si>
  <si>
    <t>BEDFORD CSD</t>
  </si>
  <si>
    <t>BELLAIRE CSD</t>
  </si>
  <si>
    <t>BELLEFONTAINE CSD</t>
  </si>
  <si>
    <t>BELLEVUE CSD</t>
  </si>
  <si>
    <t>BELPRE CSD</t>
  </si>
  <si>
    <t>BEREA CSD</t>
  </si>
  <si>
    <t>BEXLEY CSD</t>
  </si>
  <si>
    <t>BOWLING GREEN CSD</t>
  </si>
  <si>
    <t>BRECKSVILLE-BROADVIEW HEIGHTS CSD</t>
  </si>
  <si>
    <t>BROOKLYN CSD</t>
  </si>
  <si>
    <t>BRUNSWICK CSD</t>
  </si>
  <si>
    <t>BRYAN CSD</t>
  </si>
  <si>
    <t>BUCYRUS CSD</t>
  </si>
  <si>
    <t>CAMBRIDGE CSD</t>
  </si>
  <si>
    <t>CAMPBELL CSD</t>
  </si>
  <si>
    <t>CANTON CSD</t>
  </si>
  <si>
    <t>CELINA CSD</t>
  </si>
  <si>
    <t>CENTERVILLE CSD</t>
  </si>
  <si>
    <t>CHILLICOTHE CSD</t>
  </si>
  <si>
    <t>CINCINNATI CSD</t>
  </si>
  <si>
    <t>CIRCLEVILLE CSD</t>
  </si>
  <si>
    <t>CLAYMONT CSD</t>
  </si>
  <si>
    <t>CLEVELAND MUNICIPAL S.D.</t>
  </si>
  <si>
    <t>CLEVELAND HTS-UNIVERSITY HTS CSD</t>
  </si>
  <si>
    <t>COLUMBUS CSD</t>
  </si>
  <si>
    <t>CONNEAUT AREA CSD</t>
  </si>
  <si>
    <t>COSHOCTON CSD</t>
  </si>
  <si>
    <t>CUYAHOGA FALLS CSD</t>
  </si>
  <si>
    <t>DAYTON CSD</t>
  </si>
  <si>
    <t>DEER PARK CSD</t>
  </si>
  <si>
    <t>DEFIANCE CSD</t>
  </si>
  <si>
    <t>DELAWARE CSD</t>
  </si>
  <si>
    <t>DELPHOS CSD</t>
  </si>
  <si>
    <t>DOVER CSD</t>
  </si>
  <si>
    <t>EAST CLEVELAND CSD</t>
  </si>
  <si>
    <t>EAST LIVERPOOL CSD</t>
  </si>
  <si>
    <t>EAST PALESTINE CSD</t>
  </si>
  <si>
    <t>EATON COMMUNITY SD</t>
  </si>
  <si>
    <t>ELYRIA CSD</t>
  </si>
  <si>
    <t>EUCLID CSD</t>
  </si>
  <si>
    <t>FAIRBORN CSD</t>
  </si>
  <si>
    <t>FAIRVIEW PARK CSD</t>
  </si>
  <si>
    <t>FINDLAY CSD</t>
  </si>
  <si>
    <t>FOSTORIA CSD</t>
  </si>
  <si>
    <t>FRANKLIN CSD</t>
  </si>
  <si>
    <t>FREMONT CSD</t>
  </si>
  <si>
    <t>GALION CSD</t>
  </si>
  <si>
    <t>GALLIPOLIS CSD</t>
  </si>
  <si>
    <t>GARFIELD HEIGHTS CSD</t>
  </si>
  <si>
    <t>GENEVA AREA CSD</t>
  </si>
  <si>
    <t>GIRARD CSD</t>
  </si>
  <si>
    <t>GRANDVIEW HEIGHTS CSD</t>
  </si>
  <si>
    <t>WINTON WOODS CSD</t>
  </si>
  <si>
    <t>GREENVILLE CSD</t>
  </si>
  <si>
    <t>HAMILTON CSD</t>
  </si>
  <si>
    <t>HEATH CSD</t>
  </si>
  <si>
    <t>HILLSBORO CSD</t>
  </si>
  <si>
    <t>HURON CSD</t>
  </si>
  <si>
    <t>IRONTON CSD</t>
  </si>
  <si>
    <t>JACKSON CSD</t>
  </si>
  <si>
    <t>KENT CSD</t>
  </si>
  <si>
    <t>KENTON CSD</t>
  </si>
  <si>
    <t>KETTERING CSD</t>
  </si>
  <si>
    <t>LAKEWOOD CSD</t>
  </si>
  <si>
    <t>LANCASTER CSD</t>
  </si>
  <si>
    <t>LEBANON CSD</t>
  </si>
  <si>
    <t>LIMA CSD</t>
  </si>
  <si>
    <t>LOCKLAND CSD</t>
  </si>
  <si>
    <t>LOGAN CSD</t>
  </si>
  <si>
    <t>LONDON CSD</t>
  </si>
  <si>
    <t>LORAIN CSD</t>
  </si>
  <si>
    <t>LOVELAND CSD</t>
  </si>
  <si>
    <t>MADERIA CSD</t>
  </si>
  <si>
    <t>MANSFIELD CSD</t>
  </si>
  <si>
    <t>MAPLE HEIGHTS CSD</t>
  </si>
  <si>
    <t>MARIEMONT CSD</t>
  </si>
  <si>
    <t>MARIETTA CSD</t>
  </si>
  <si>
    <t>MARION CSD</t>
  </si>
  <si>
    <t>MARTINS FERRY CSD</t>
  </si>
  <si>
    <t>MASSILLON CSD</t>
  </si>
  <si>
    <t>MAUMEE CSD</t>
  </si>
  <si>
    <t>MAYFIELD CSD</t>
  </si>
  <si>
    <t>MEDINA CSD</t>
  </si>
  <si>
    <t>MIAMISBURG CSD</t>
  </si>
  <si>
    <t>MIDDLETOWN CSD</t>
  </si>
  <si>
    <t>MOUNT HEALTHY CSD</t>
  </si>
  <si>
    <t>MOUNT VERNON CSD</t>
  </si>
  <si>
    <t>NAPOLEON CSD</t>
  </si>
  <si>
    <t>NELSONVILLE YORK CSD</t>
  </si>
  <si>
    <t>NEWARK CSD</t>
  </si>
  <si>
    <t>NEW BOSTON LSD</t>
  </si>
  <si>
    <t>NEW LEXINGTON CSD</t>
  </si>
  <si>
    <t>NEW PHILADELPHIA CSD</t>
  </si>
  <si>
    <t>NILES CSD</t>
  </si>
  <si>
    <t>NORTH CANTON CSD</t>
  </si>
  <si>
    <t>NORTH COLLEGE HILL CSD</t>
  </si>
  <si>
    <t>NORTH OLMSTED CSD</t>
  </si>
  <si>
    <t>NORTH RIDGEVILLE CSD</t>
  </si>
  <si>
    <t>NORTH ROYALTON CSD</t>
  </si>
  <si>
    <t>NORTON CSD</t>
  </si>
  <si>
    <t>NORWALK CSD</t>
  </si>
  <si>
    <t>NORWOOD CSD</t>
  </si>
  <si>
    <t>OAKWOOD CSD</t>
  </si>
  <si>
    <t>OBERLIN CSD</t>
  </si>
  <si>
    <t>OREGON CSD</t>
  </si>
  <si>
    <t>ORRVILLE CSD</t>
  </si>
  <si>
    <t>PAINESVILLE CSD</t>
  </si>
  <si>
    <t>PARMA CSD</t>
  </si>
  <si>
    <t>PIQUA CSD</t>
  </si>
  <si>
    <t>PORT CLINTON CSD</t>
  </si>
  <si>
    <t>PORTSMOUTH CSD</t>
  </si>
  <si>
    <t>PRINCETON CSD</t>
  </si>
  <si>
    <t>RAVENNA CSD</t>
  </si>
  <si>
    <t>READING CSD</t>
  </si>
  <si>
    <t>ROCKY RIVER CSD</t>
  </si>
  <si>
    <t>ST. BERNARD-ELMWOOD PLACE CSD</t>
  </si>
  <si>
    <t>ST. MARYS CSD</t>
  </si>
  <si>
    <t>SALEM CSD</t>
  </si>
  <si>
    <t>SANDUSKY CSD</t>
  </si>
  <si>
    <t>SHAKER HEIGHTS CSD</t>
  </si>
  <si>
    <t>SHEFFIELD-SHEFFIELD LAKE CSD</t>
  </si>
  <si>
    <t>SHELBY CSD</t>
  </si>
  <si>
    <t>SIDNEY CSD</t>
  </si>
  <si>
    <t>SOUTH EUCLID-LYNDHURST CSD</t>
  </si>
  <si>
    <t>SOUTH WESTERN CSD</t>
  </si>
  <si>
    <t>SPRINGFIELD CSD</t>
  </si>
  <si>
    <t>STEUBENVILLE CSD</t>
  </si>
  <si>
    <t>STOW MUNROE FALLS CSD</t>
  </si>
  <si>
    <t>STRONGSVILLE CSD</t>
  </si>
  <si>
    <t>STRUTHERS CSD</t>
  </si>
  <si>
    <t>SYCAMORE CSD</t>
  </si>
  <si>
    <t>SYLVANIA CSD</t>
  </si>
  <si>
    <t>TALLMADGE CSD</t>
  </si>
  <si>
    <t>TIFFIN CSD</t>
  </si>
  <si>
    <t>TOLEDO CSD</t>
  </si>
  <si>
    <t>TORONTO CSD</t>
  </si>
  <si>
    <t>TROY CSD</t>
  </si>
  <si>
    <t>UPPER ARLINGTON CSD</t>
  </si>
  <si>
    <t>URBANA CSD</t>
  </si>
  <si>
    <t>VANDALIA-BUTLER CSD</t>
  </si>
  <si>
    <t>VAN WERT CSD</t>
  </si>
  <si>
    <t>WADSWORTH CSD</t>
  </si>
  <si>
    <t>WAPAKONETA CSD</t>
  </si>
  <si>
    <t>WARREN CSD</t>
  </si>
  <si>
    <t>WARRENSVILLE HEIGHTS CSD</t>
  </si>
  <si>
    <t>WASHINGTON COURT HOUSE CSD</t>
  </si>
  <si>
    <t>WELLSTON CSD</t>
  </si>
  <si>
    <t>WELLSVILLE CSD</t>
  </si>
  <si>
    <t>WESTERVILLE CSD</t>
  </si>
  <si>
    <t>WEST CARROLLTON CSD</t>
  </si>
  <si>
    <t>WESTLAKE CSD</t>
  </si>
  <si>
    <t>WHITEHALL CSD</t>
  </si>
  <si>
    <t>WICKLIFFE CSD</t>
  </si>
  <si>
    <t>WILLARD CSD</t>
  </si>
  <si>
    <t>WILLOUGHBY-EASTLAKE CSD</t>
  </si>
  <si>
    <t>WILMINGTON CSD</t>
  </si>
  <si>
    <t>WOOSTER CSD</t>
  </si>
  <si>
    <t>WORTHINGTON CSD</t>
  </si>
  <si>
    <t>MANCHESTER LSD (ADAMS CO.)</t>
  </si>
  <si>
    <t>WYOMING CSD</t>
  </si>
  <si>
    <t>XENIA COMMUNITY CSD</t>
  </si>
  <si>
    <t>YOUNGSTOWN CSD</t>
  </si>
  <si>
    <t>ZANESVILLE CSD</t>
  </si>
  <si>
    <t>ADA EVSD</t>
  </si>
  <si>
    <t>AMHERST EVSD</t>
  </si>
  <si>
    <t>BARNESVILLE EVSD</t>
  </si>
  <si>
    <t>BLUFFTON EVSD</t>
  </si>
  <si>
    <t>BRADFORD EVSD</t>
  </si>
  <si>
    <t>BRIDGEPORT EVSD</t>
  </si>
  <si>
    <t>HARRISON-HILLS CSD</t>
  </si>
  <si>
    <t>CALDWELL EVSD</t>
  </si>
  <si>
    <t>CAREY EVSD</t>
  </si>
  <si>
    <t>CARROLLTON EVSD</t>
  </si>
  <si>
    <t>CHAGRIN FALLS EVSD</t>
  </si>
  <si>
    <t>CHESAPEAKE UNION EVSD</t>
  </si>
  <si>
    <t>CLYDE EVSD</t>
  </si>
  <si>
    <t>COLDWATER EVSD</t>
  </si>
  <si>
    <t>COLUMBIANA EVSD</t>
  </si>
  <si>
    <t>COVINGTON EVSD</t>
  </si>
  <si>
    <t>CRESTLINE EVSD</t>
  </si>
  <si>
    <t>CROOKSVILLE EVSD</t>
  </si>
  <si>
    <t>FAIRPORT HARBOR EVSD</t>
  </si>
  <si>
    <t>GEORGETOWN EVSD</t>
  </si>
  <si>
    <t>GIBSONBURG EVSD</t>
  </si>
  <si>
    <t>GRANVILLE EVSD</t>
  </si>
  <si>
    <t>GREENFIELD EVSD</t>
  </si>
  <si>
    <t>HICKSVILLE EVSD</t>
  </si>
  <si>
    <t>HUBBARD EVSD</t>
  </si>
  <si>
    <t>INDIAN HILL EVSD</t>
  </si>
  <si>
    <t>LEETONIA EVSD</t>
  </si>
  <si>
    <t>LISBON EVSD</t>
  </si>
  <si>
    <t>LOUDONVILLE-PERRYSVILLE EVSD</t>
  </si>
  <si>
    <t>MARYSVILLE EVSD</t>
  </si>
  <si>
    <t>MECHANICSBURG EVSD</t>
  </si>
  <si>
    <t>MENTOR EVSD</t>
  </si>
  <si>
    <t>MILFORD EVSD</t>
  </si>
  <si>
    <t>MILTON UNION EVSD</t>
  </si>
  <si>
    <t>MONTPELIER EVSD</t>
  </si>
  <si>
    <t>MOUNT GILEAD EVSD</t>
  </si>
  <si>
    <t>NEWCOMERSTOWN EVSD</t>
  </si>
  <si>
    <t>NEW RICHMOND EVSD</t>
  </si>
  <si>
    <t>NEWTON FALLS EVSD</t>
  </si>
  <si>
    <t>PAULDING EVSD</t>
  </si>
  <si>
    <t>PERRYSBURG EVSD</t>
  </si>
  <si>
    <t>RITTMAN EVSD</t>
  </si>
  <si>
    <t>ROSSFORD EVSD</t>
  </si>
  <si>
    <t>TIPP CITY EVSD</t>
  </si>
  <si>
    <t>UPPER SANDUSKY EVSD</t>
  </si>
  <si>
    <t>VERSAILLES EVSD</t>
  </si>
  <si>
    <t>WAUSEON EVSD</t>
  </si>
  <si>
    <t>WELLINGTON EVSD</t>
  </si>
  <si>
    <t>WINDHAM EVSD</t>
  </si>
  <si>
    <t>YELLOW SPRINGS EVSD</t>
  </si>
  <si>
    <t>ALLEN EAST LSD</t>
  </si>
  <si>
    <t>BATH LSD</t>
  </si>
  <si>
    <t>ELIDA LSD</t>
  </si>
  <si>
    <t>PERRY LSD (ALLEN CO.)</t>
  </si>
  <si>
    <t>SHAWNEE LSD</t>
  </si>
  <si>
    <t>SPENCERVILLE LSD</t>
  </si>
  <si>
    <t>HILLSDALE LSD</t>
  </si>
  <si>
    <t>MAPLETON LSD</t>
  </si>
  <si>
    <t>BUCKEYE LSD (ASHTABULA CO.)</t>
  </si>
  <si>
    <t>GRAND VALLEY LSD</t>
  </si>
  <si>
    <t>JEFFERSON AREA LSD</t>
  </si>
  <si>
    <t>PYMATUNING VALLEY LSD</t>
  </si>
  <si>
    <t>ALEXANDER LSD</t>
  </si>
  <si>
    <t>FEDERAL HOCKING LSD</t>
  </si>
  <si>
    <t>TRIMBLE LSD</t>
  </si>
  <si>
    <t>MINSTER LSD</t>
  </si>
  <si>
    <t>NEW BREMEN LSD</t>
  </si>
  <si>
    <t>NEW KNOXVILLE LSD</t>
  </si>
  <si>
    <t>WAYNESFIELD-GOSHEN LSD</t>
  </si>
  <si>
    <t>ST. CLAIRSVILLE-RICHLAND CSD</t>
  </si>
  <si>
    <t>SHADYSIDE LSD</t>
  </si>
  <si>
    <t>UNION LSD</t>
  </si>
  <si>
    <t>EASTERN LSD (BROWN CO.)</t>
  </si>
  <si>
    <t>FAYETTEVILLE-PERRY LSD</t>
  </si>
  <si>
    <t>WESTERN BROWN LSD</t>
  </si>
  <si>
    <t>RIPLEY-UNION-LEWIS LSD</t>
  </si>
  <si>
    <t>EDGEWOOD CSD</t>
  </si>
  <si>
    <t>FAIRFIELD CSD (BUTLER CO.)</t>
  </si>
  <si>
    <t>LAKOTA LSD (BUTLER CO.)</t>
  </si>
  <si>
    <t>MADISON LSD (BUTLER CO.)</t>
  </si>
  <si>
    <t>NEW MIAMI LSD</t>
  </si>
  <si>
    <t>ROSS LSD</t>
  </si>
  <si>
    <t>TALAWANDA CSD</t>
  </si>
  <si>
    <t>BROWN LSD</t>
  </si>
  <si>
    <t>GRAHAM LSD</t>
  </si>
  <si>
    <t>TRIAD LSD</t>
  </si>
  <si>
    <t>WEST LIBERTY SALEM LSD</t>
  </si>
  <si>
    <t>GREENON LSD (MAD RIVER GREEN)</t>
  </si>
  <si>
    <t>TECUMSEH LSD</t>
  </si>
  <si>
    <t>NORTHEASTERN LSD (CLARK CO.)</t>
  </si>
  <si>
    <t>NORTHWESTERN LSD (CLARK CO.)</t>
  </si>
  <si>
    <t>SOUTHEASTERN LSD</t>
  </si>
  <si>
    <t>CLARK-SHAWNEE LSD</t>
  </si>
  <si>
    <t>BATAVIA LSD</t>
  </si>
  <si>
    <t>BETHEL-TATE LSD</t>
  </si>
  <si>
    <t>CLERMONT-NORTHEASTERN LSD</t>
  </si>
  <si>
    <t>FELICITY-FRANKLIN LSD</t>
  </si>
  <si>
    <t>GOSHEN LSD</t>
  </si>
  <si>
    <t>WEST CLERMONT LSD</t>
  </si>
  <si>
    <t>WILLIAMSBURG LSD</t>
  </si>
  <si>
    <t>BLANCHESTER LSD</t>
  </si>
  <si>
    <t>CLINTON MASSIE LSD</t>
  </si>
  <si>
    <t>EAST CLINTON LSD</t>
  </si>
  <si>
    <t>BEAVER LSD</t>
  </si>
  <si>
    <t>CRESTVIEW LSD (COLUMBIANA CO.)</t>
  </si>
  <si>
    <t>SOUTHERN LSD (COLUMBIANA CO.)</t>
  </si>
  <si>
    <t>UNITED LSD</t>
  </si>
  <si>
    <t>RIDGEWOOD LSD</t>
  </si>
  <si>
    <t>RIVER VIEW LSD</t>
  </si>
  <si>
    <t>BUCKEYE CENTRAL LSD</t>
  </si>
  <si>
    <t>COLONEL CRAWFORD LSD</t>
  </si>
  <si>
    <t>WYNFORD LSD</t>
  </si>
  <si>
    <t>CUYAHOGA HEIGHTS LSD</t>
  </si>
  <si>
    <t>INDEPENDENCE LSD</t>
  </si>
  <si>
    <t>OLMSTED FALLS CSD</t>
  </si>
  <si>
    <t>ORANGE CSD</t>
  </si>
  <si>
    <t>RICHMOND HEIGHTS LSD</t>
  </si>
  <si>
    <t>SOLON CSD</t>
  </si>
  <si>
    <t>ANSONIA LSD</t>
  </si>
  <si>
    <t>ARCANUM-BUTLER LSD</t>
  </si>
  <si>
    <t>FRANKLIN-MONROE LSD</t>
  </si>
  <si>
    <t>MISSISSINAWA VALLEY LSD</t>
  </si>
  <si>
    <t>TRI-VILLAGE LSD</t>
  </si>
  <si>
    <t>AYERSVILLE LSD</t>
  </si>
  <si>
    <t>CENTRAL LSD</t>
  </si>
  <si>
    <t>NORTHEASTERN LSD (DEFIANCE CO.)</t>
  </si>
  <si>
    <t>BIG WALNUT LSD</t>
  </si>
  <si>
    <t>BUCKEYE VALLEY LSD</t>
  </si>
  <si>
    <t>OLENTANGY LSD</t>
  </si>
  <si>
    <t>BERLIN-MILAN LSD</t>
  </si>
  <si>
    <t>KELLEYS ISLAND LSD</t>
  </si>
  <si>
    <t>MARGARETTA LSD</t>
  </si>
  <si>
    <t>PERKINS LSD</t>
  </si>
  <si>
    <t>VERMILION LSD</t>
  </si>
  <si>
    <t>AMANDA-CLEARCREEK LSD</t>
  </si>
  <si>
    <t>BERNE-UNION LSD</t>
  </si>
  <si>
    <t>BLOOM-CARROLL LSD</t>
  </si>
  <si>
    <t>FAIRFIELD UNION LSD</t>
  </si>
  <si>
    <t>LIBERTY-UNION-THURSTON LSD</t>
  </si>
  <si>
    <t>PICKERINGTON LSD</t>
  </si>
  <si>
    <t>WALNUT TWP LSD</t>
  </si>
  <si>
    <t>MIAMI TRACE LSD</t>
  </si>
  <si>
    <t>CANAL WINCHESTER LSD</t>
  </si>
  <si>
    <t>HAMILTON LSD</t>
  </si>
  <si>
    <t>GAHANNA JEFFERSON CSD</t>
  </si>
  <si>
    <t>GROVEPORT-MADISON LSD</t>
  </si>
  <si>
    <t>NEW ALBANY-PLAIN LSD</t>
  </si>
  <si>
    <t>REYNOLDSBURG CSD</t>
  </si>
  <si>
    <t>HILLIARD CSD</t>
  </si>
  <si>
    <t>DUBLIN CSD</t>
  </si>
  <si>
    <t>ARCHBOLD AREA LSD</t>
  </si>
  <si>
    <t>EVERGREEN LSD</t>
  </si>
  <si>
    <t>GORHAM-FAYETTE LSD</t>
  </si>
  <si>
    <t>PETTISVILLE LSD</t>
  </si>
  <si>
    <t>PIKE-DELTA-YORK LSD</t>
  </si>
  <si>
    <t>SWANTON LSD</t>
  </si>
  <si>
    <t>BERKSHIRE LSD</t>
  </si>
  <si>
    <t>CARDINAL LSD</t>
  </si>
  <si>
    <t>CHARDON LSD</t>
  </si>
  <si>
    <t>KENSTON LSD</t>
  </si>
  <si>
    <t>LEDGEMONT LSD</t>
  </si>
  <si>
    <t>NEWBURY LSD</t>
  </si>
  <si>
    <t>WEST GEAUGA LSD</t>
  </si>
  <si>
    <t>BEAVERCREEK CSD</t>
  </si>
  <si>
    <t>CEDAR CLIFF LSD</t>
  </si>
  <si>
    <t>GREENEVIEW LSD</t>
  </si>
  <si>
    <t>BELLBROOK SUGARCREEK LSD</t>
  </si>
  <si>
    <t>ROLLING HILLS LSD</t>
  </si>
  <si>
    <t>FINNEYTOWN LSD</t>
  </si>
  <si>
    <t>FOREST HILLS LSD</t>
  </si>
  <si>
    <t>NORTHWEST LSD (HAMILTON CO.)</t>
  </si>
  <si>
    <t>OAK HILLS LSD</t>
  </si>
  <si>
    <t>SOUTHWEST LSD (HAMILTON CO.)</t>
  </si>
  <si>
    <t>THREE RIVERS LSD</t>
  </si>
  <si>
    <t>ARCADIA LSD</t>
  </si>
  <si>
    <t>ARLINGTON LSD</t>
  </si>
  <si>
    <t>CORY-RAWSON LSD</t>
  </si>
  <si>
    <t>LIBERTY BENTON LSD</t>
  </si>
  <si>
    <t>MC COMB LSD</t>
  </si>
  <si>
    <t>VAN BUREN LSD</t>
  </si>
  <si>
    <t>VANLUE LSD</t>
  </si>
  <si>
    <t>HARDIN-NORTHERN LSD</t>
  </si>
  <si>
    <t>RIDGEMONT LSD</t>
  </si>
  <si>
    <t>RIVERDALE LSD</t>
  </si>
  <si>
    <t>UPPER SCIOTO VALLEY LSD</t>
  </si>
  <si>
    <t>CONOTTON VALLEY LSD</t>
  </si>
  <si>
    <t>HOLGATE LSD</t>
  </si>
  <si>
    <t>LIBERTY CENTER LSD</t>
  </si>
  <si>
    <t>PATRICK HENRY LSD</t>
  </si>
  <si>
    <t>BRIGHT LSD</t>
  </si>
  <si>
    <t>FAIRFIELD LSD (HIGHLAND CO.)</t>
  </si>
  <si>
    <t>LYNCHBURG CLAY LSD</t>
  </si>
  <si>
    <t>EAST HOLMES LSD</t>
  </si>
  <si>
    <t>WEST HOLMES LSD</t>
  </si>
  <si>
    <t>MONROEVILLE LSD</t>
  </si>
  <si>
    <t>NEW LONDON LSD</t>
  </si>
  <si>
    <t>SOUTH CENTRAL LSD</t>
  </si>
  <si>
    <t>WESTERN RESERVE LSD (HURON CO.)</t>
  </si>
  <si>
    <t>OAK HILL UNION LSD</t>
  </si>
  <si>
    <t>BUCKEYE LSD (JEFFERSON CO.)</t>
  </si>
  <si>
    <t>EDISON LSD</t>
  </si>
  <si>
    <t>INDIAN CREEK LSD</t>
  </si>
  <si>
    <t>CENTERBURG LSD</t>
  </si>
  <si>
    <t>DANVILLE LSD</t>
  </si>
  <si>
    <t>EAST KNOX LSD</t>
  </si>
  <si>
    <t>FREDERICKTOWN LSD</t>
  </si>
  <si>
    <t>KIRTLAND LSD</t>
  </si>
  <si>
    <t>MADISON LSD (LAKE CO.)</t>
  </si>
  <si>
    <t>RIVERSIDE LSD</t>
  </si>
  <si>
    <t>PERRY LSD (LAKE CO.)</t>
  </si>
  <si>
    <t>DAWSON-BRYANT LSD</t>
  </si>
  <si>
    <t>FAIRLAND LSD</t>
  </si>
  <si>
    <t>ROCK HILL LSD</t>
  </si>
  <si>
    <t>SOUTH POINT LSD</t>
  </si>
  <si>
    <t>SYMMES VALLEY LSD</t>
  </si>
  <si>
    <t>JOHNSTOWN MONROE LSD</t>
  </si>
  <si>
    <t>LAKEWOOD LSD</t>
  </si>
  <si>
    <t>LICKING HEIGHTS LSD</t>
  </si>
  <si>
    <t>LICKING VALLEY LSD</t>
  </si>
  <si>
    <t>NORTH FORK LSD</t>
  </si>
  <si>
    <t>NORTHRIDGE LSD ( LICKING COUNTY )</t>
  </si>
  <si>
    <t>SOUTHWEST LICKING LSD</t>
  </si>
  <si>
    <t>BENJAMIN LOGAN LSD</t>
  </si>
  <si>
    <t>INDIAN LAKE LSD</t>
  </si>
  <si>
    <t>AVON LSD</t>
  </si>
  <si>
    <t>AVON LAKE CSD</t>
  </si>
  <si>
    <t>CLEARVIEW LSD</t>
  </si>
  <si>
    <t>COLUMBIA LSD</t>
  </si>
  <si>
    <t>FIRELANDS LSD</t>
  </si>
  <si>
    <t>KEYSTONE LSD</t>
  </si>
  <si>
    <t>MIDVIEW LSD</t>
  </si>
  <si>
    <t>ANTHONY WAYNE LSD</t>
  </si>
  <si>
    <t>OTTAWA HILLS LSD</t>
  </si>
  <si>
    <t>SPRINGFIELD LSD (LUCAS CO.)</t>
  </si>
  <si>
    <t>WASHINGTON LSD (LUCAS CO.)</t>
  </si>
  <si>
    <t>JEFFERSON LSD (MADISON CO.)</t>
  </si>
  <si>
    <t>JONATHAN ALDER LSD</t>
  </si>
  <si>
    <t>MADISON PLAINS LSD</t>
  </si>
  <si>
    <t>AUSTINTOWN LSD</t>
  </si>
  <si>
    <t>BOARDMAN LSD</t>
  </si>
  <si>
    <t>CANFIELD LSD</t>
  </si>
  <si>
    <t>JACKSON MILTON LSD</t>
  </si>
  <si>
    <t>LOWELLVILLE LSD</t>
  </si>
  <si>
    <t>POLAND LSD</t>
  </si>
  <si>
    <t>SEBRING LSD</t>
  </si>
  <si>
    <t>SOUTH RANGE LSD</t>
  </si>
  <si>
    <t>SPRINGFIELD LSD (MAHONING CO.)</t>
  </si>
  <si>
    <t>WEST BRANCH LSD</t>
  </si>
  <si>
    <t>WESTERN RESERVE LSD (MAHONING CO.)</t>
  </si>
  <si>
    <t>ELGIN LSD</t>
  </si>
  <si>
    <t>PLEASANT LSD</t>
  </si>
  <si>
    <t>RIDGEDALE LSD</t>
  </si>
  <si>
    <t>RIVER VALLEY LSD</t>
  </si>
  <si>
    <t>BLACK RIVER LSD</t>
  </si>
  <si>
    <t>BUCKEYE LSD (MEDINA CO.)</t>
  </si>
  <si>
    <t>CLOVERLEAF LSD</t>
  </si>
  <si>
    <t>HIGHLAND LSD (MEDINA CO.)</t>
  </si>
  <si>
    <t>EASTERN LSD (MEIGS CO.)</t>
  </si>
  <si>
    <t>MEIGS LSD</t>
  </si>
  <si>
    <t>SOUTHERN LSD (MEIGS CO.)</t>
  </si>
  <si>
    <t>MARION LSD</t>
  </si>
  <si>
    <t>PARKWAY LSD</t>
  </si>
  <si>
    <t>ST. HENRY-CONSOLIDATED LSD</t>
  </si>
  <si>
    <t>FT. RECOVERY LSD</t>
  </si>
  <si>
    <t>BETHEL LSD</t>
  </si>
  <si>
    <t>MIAMI EAST LSD</t>
  </si>
  <si>
    <t>NEWTON LSD</t>
  </si>
  <si>
    <t>SWITZERLAND OF OHIO LSD</t>
  </si>
  <si>
    <t>BROOKVILLE LSD</t>
  </si>
  <si>
    <t>JEFFERSON LSD (MONTGOMERY CO.)</t>
  </si>
  <si>
    <t>TROTWOOD-MADISON CSD</t>
  </si>
  <si>
    <t>MAD RIVER LSD</t>
  </si>
  <si>
    <t>NEW LEBANON LSD</t>
  </si>
  <si>
    <t>NORTHMONT CSD</t>
  </si>
  <si>
    <t>NORTHRIDGE LSD (MONTGOMERY CO.)</t>
  </si>
  <si>
    <t>VALLEY VIEW LSD</t>
  </si>
  <si>
    <t>HUBER HEIGHTS CSD</t>
  </si>
  <si>
    <t>MORGAN LSD</t>
  </si>
  <si>
    <t>CARDINGTON-LINCOLN LSD</t>
  </si>
  <si>
    <t>HIGHLAND LSD (MORROW CO.)</t>
  </si>
  <si>
    <t>NORTHMOR LSD</t>
  </si>
  <si>
    <t>EAST MUSKINGUM LSD</t>
  </si>
  <si>
    <t>FRANKLIN LSD</t>
  </si>
  <si>
    <t>MAYSVILLE LSD</t>
  </si>
  <si>
    <t>TRI-VALLEY LSD</t>
  </si>
  <si>
    <t>WEST MUSKINGUM LSD</t>
  </si>
  <si>
    <t>NOBLE LSD</t>
  </si>
  <si>
    <t>BENTON-CARROLL-SALEM LSD</t>
  </si>
  <si>
    <t>DANBURY LSD</t>
  </si>
  <si>
    <t>GENOA AREA LSD</t>
  </si>
  <si>
    <t>MIDDLE BASS LSD</t>
  </si>
  <si>
    <t>NORTH BASS LSD</t>
  </si>
  <si>
    <t>PUT IN BAY LSD</t>
  </si>
  <si>
    <t>ANTWERP LSD</t>
  </si>
  <si>
    <t>WAYNE TRACE LSD</t>
  </si>
  <si>
    <t>NORTHERN LSD</t>
  </si>
  <si>
    <t>SOUTHERN LSD (PERRY CO.)</t>
  </si>
  <si>
    <t>LOGAN ELM LSD</t>
  </si>
  <si>
    <t>TEAYS VALLEY LSD</t>
  </si>
  <si>
    <t>WESTFALL LSD</t>
  </si>
  <si>
    <t>EASTERN LSD (PIKE CO.)</t>
  </si>
  <si>
    <t>SCIOTO VALLEY LSD (PIKE CO.)</t>
  </si>
  <si>
    <t>WAVERLY CSD</t>
  </si>
  <si>
    <t>WESTERN LSD</t>
  </si>
  <si>
    <t>AURORA CSD</t>
  </si>
  <si>
    <t>CRESTWOOD LSD</t>
  </si>
  <si>
    <t>FIELD LSD</t>
  </si>
  <si>
    <t>JAMES A. GARFIELD LSD</t>
  </si>
  <si>
    <t>ROOTSTOWN LSD</t>
  </si>
  <si>
    <t>SOUTHEAST LSD (PORTAGE CO.)</t>
  </si>
  <si>
    <t>STREETSBORO CSD</t>
  </si>
  <si>
    <t>WATERLOO LSD</t>
  </si>
  <si>
    <t>NATIONAL TRAIL LSD</t>
  </si>
  <si>
    <t>PREBLE-SHAWNEE LSD</t>
  </si>
  <si>
    <t>TWIN VALLEY LSD</t>
  </si>
  <si>
    <t>COLUMBUS GROVE LSD</t>
  </si>
  <si>
    <t>CONTINENTAL LSD</t>
  </si>
  <si>
    <t>JENNINGS LSD</t>
  </si>
  <si>
    <t>KALIDA LSD</t>
  </si>
  <si>
    <t>LEIPSIC LSD</t>
  </si>
  <si>
    <t>MILLER CITY-NEW CLEVELAND LSD</t>
  </si>
  <si>
    <t>OTTAWA-GLANDORF LSD</t>
  </si>
  <si>
    <t>OTTOVILLE LSD</t>
  </si>
  <si>
    <t>PANDORA-GILBOA LSD</t>
  </si>
  <si>
    <t>CLEAR FORK VALLEY LSD</t>
  </si>
  <si>
    <t>CRESTVIEW LSD (RICHLAND CO.)</t>
  </si>
  <si>
    <t>LEXINGTON LSD</t>
  </si>
  <si>
    <t>LUCAS LSD</t>
  </si>
  <si>
    <t>MADISON LSD (RICHLAND CO.)</t>
  </si>
  <si>
    <t>PLYMOUTH LSD</t>
  </si>
  <si>
    <t>ONTARIO LSD</t>
  </si>
  <si>
    <t>ADENA LSD</t>
  </si>
  <si>
    <t>HUNTINGTON LSD</t>
  </si>
  <si>
    <t>PAINT VALLEY LSD</t>
  </si>
  <si>
    <t>SOUTHEASTERN LSD (ROSS CO)</t>
  </si>
  <si>
    <t>UNION-SCIOTO LSD</t>
  </si>
  <si>
    <t>ZANE TRACE LSD</t>
  </si>
  <si>
    <t>LAKOTA LSD (SANDUSKY CO.)</t>
  </si>
  <si>
    <t>WOODMORE LSD</t>
  </si>
  <si>
    <t>BLOOM/VERNON LSD</t>
  </si>
  <si>
    <t>CLAY LSD</t>
  </si>
  <si>
    <t>GREEN LSD (SCIOTO CO.)</t>
  </si>
  <si>
    <t>MINFORD LSD</t>
  </si>
  <si>
    <t>NORTHWEST LSD (SCIOTO CO.)</t>
  </si>
  <si>
    <t>VALLEY LSD</t>
  </si>
  <si>
    <t>WASHINGTON/NILE LSD</t>
  </si>
  <si>
    <t>WHEELERSBURG LSD</t>
  </si>
  <si>
    <t>SENECA EAST LSD</t>
  </si>
  <si>
    <t>BETTSVILLE LSD</t>
  </si>
  <si>
    <t>HOPEWELL-LOUDON LSD</t>
  </si>
  <si>
    <t>NEW RIEGEL LSD</t>
  </si>
  <si>
    <t>OLD FORT LSD</t>
  </si>
  <si>
    <t>ANNA LSD</t>
  </si>
  <si>
    <t>BOTKINS LSD</t>
  </si>
  <si>
    <t>FAIRLAWN LSD</t>
  </si>
  <si>
    <t>FORT LORAMIE LSD</t>
  </si>
  <si>
    <t>HARDIN-HOUSTON LSD</t>
  </si>
  <si>
    <t>JACKSON CENTER LSD</t>
  </si>
  <si>
    <t>RUSSIA LSD</t>
  </si>
  <si>
    <t>CANTON LSD</t>
  </si>
  <si>
    <t>FAIRLESS LSD</t>
  </si>
  <si>
    <t>JACKSON LSD</t>
  </si>
  <si>
    <t>LAKE LSD (STARK CO.)</t>
  </si>
  <si>
    <t>LOUISVILLE CSD</t>
  </si>
  <si>
    <t>MARLINGTON LSD</t>
  </si>
  <si>
    <t>MINERVA LSD</t>
  </si>
  <si>
    <t>NORTHWEST LSD (STARK CO.)</t>
  </si>
  <si>
    <t>OSNABURG LSD</t>
  </si>
  <si>
    <t>PERRY LSD (STARK CO.)</t>
  </si>
  <si>
    <t>PLAIN LSD (STARK CO.)</t>
  </si>
  <si>
    <t>SANDY VALLEY LSD</t>
  </si>
  <si>
    <t>TUSLAW LSD</t>
  </si>
  <si>
    <t>WOODRIDGE LSD</t>
  </si>
  <si>
    <t>COPLEY-FAIRLAWN CSD</t>
  </si>
  <si>
    <t>COVENTRY LSD</t>
  </si>
  <si>
    <t>MANCHESTER LSD</t>
  </si>
  <si>
    <t>GREEN LSD (SUMMIT CO.)</t>
  </si>
  <si>
    <t>HUDSON CSD</t>
  </si>
  <si>
    <t>MOGADORE LSD</t>
  </si>
  <si>
    <t>NORDONIA HILLS CSD</t>
  </si>
  <si>
    <t>REVERE LSD</t>
  </si>
  <si>
    <t>SPRINGFIELD LSD (SUMMIT CO.)</t>
  </si>
  <si>
    <t>TWINSBURG CSD</t>
  </si>
  <si>
    <t>BLOOMFIELD-MESPO LSD</t>
  </si>
  <si>
    <t>BRISTOL LSD</t>
  </si>
  <si>
    <t>BROOKFIELD LSD</t>
  </si>
  <si>
    <t>CHAMPION LSD</t>
  </si>
  <si>
    <t>MATHEWS LSD</t>
  </si>
  <si>
    <t>HOWLAND LSD</t>
  </si>
  <si>
    <t>JOSEPH-BADGER LSD</t>
  </si>
  <si>
    <t>LAKEVIEW LSD</t>
  </si>
  <si>
    <t>LIBERTY LSD</t>
  </si>
  <si>
    <t>LORDSTOWN LSD</t>
  </si>
  <si>
    <t>MAPLEWOOD LSD</t>
  </si>
  <si>
    <t>MC DONALD LSD</t>
  </si>
  <si>
    <t>SOUTHINGTON LSD</t>
  </si>
  <si>
    <t>LABRAE LSD</t>
  </si>
  <si>
    <t>WEATHERSFIELD LSD</t>
  </si>
  <si>
    <t>GARAWAY LSD</t>
  </si>
  <si>
    <t>INDIAN VALLEY LSD</t>
  </si>
  <si>
    <t>STRASBURG-FRANKLIN LSD</t>
  </si>
  <si>
    <t>TUSCARAWAS VALLEY LSD</t>
  </si>
  <si>
    <t>FAIRBANKS LSD</t>
  </si>
  <si>
    <t>NORTH UNION LSD</t>
  </si>
  <si>
    <t>CRESTVIEW LSD (VAN WERT CO.)</t>
  </si>
  <si>
    <t>LINCOLNVIEW LSD</t>
  </si>
  <si>
    <t>VINTON LSD</t>
  </si>
  <si>
    <t>CARLISLE LSD</t>
  </si>
  <si>
    <t>SPRINGBORO COMMUNITY SD</t>
  </si>
  <si>
    <t>KINGS LSD</t>
  </si>
  <si>
    <t>LITTLE MIAMI LSD</t>
  </si>
  <si>
    <t>MASON CSD</t>
  </si>
  <si>
    <t>WAYNE LSD</t>
  </si>
  <si>
    <t>FORT FRYE LSD</t>
  </si>
  <si>
    <t>FRONTIER LSD</t>
  </si>
  <si>
    <t>WARREN LSD</t>
  </si>
  <si>
    <t>WOLF CREEK LSD</t>
  </si>
  <si>
    <t>CHIPPEWA LSD</t>
  </si>
  <si>
    <t>DALTON LSD</t>
  </si>
  <si>
    <t>GREENE LSD</t>
  </si>
  <si>
    <t>NORTH CENTRAL LSD (WAYNE CO.)</t>
  </si>
  <si>
    <t>NORTHWESTERN LSD (WAYNE CO.)</t>
  </si>
  <si>
    <t>SOUTHEAST LSD (WAYNE CO.)</t>
  </si>
  <si>
    <t>TRIWAY LSD</t>
  </si>
  <si>
    <t>EDGERTON LSD</t>
  </si>
  <si>
    <t>EDON-NORTHWEST LSD</t>
  </si>
  <si>
    <t>MILLCREEK-WEST UNITY LSD</t>
  </si>
  <si>
    <t>NORTH CENTRAL LSD (WILLIAMS CO.)</t>
  </si>
  <si>
    <t>STRYKER LSD</t>
  </si>
  <si>
    <t>EASTWOOD LSD</t>
  </si>
  <si>
    <t>ELMWOOD LSD</t>
  </si>
  <si>
    <t>LAKE LSD (WOOD CO.)</t>
  </si>
  <si>
    <t>NORTH BALTIMORE LSD</t>
  </si>
  <si>
    <t>NORTHWOOD LSD</t>
  </si>
  <si>
    <t>OTSEGO LSD</t>
  </si>
  <si>
    <t>MOHAWK LSD</t>
  </si>
  <si>
    <t>OHIO VALLEY LSD</t>
  </si>
  <si>
    <t>COLLEGE CORNER LSD</t>
  </si>
  <si>
    <t>GALLIA COUNTY LSD</t>
  </si>
  <si>
    <t>EAST GUERNSEY LSD</t>
  </si>
  <si>
    <t>TRI COUNTY NORTH LSD</t>
  </si>
  <si>
    <t>MONROE LSD</t>
  </si>
  <si>
    <t>Raw Data - column A</t>
  </si>
  <si>
    <t>RCV IRN</t>
  </si>
  <si>
    <t>column H</t>
  </si>
  <si>
    <t>BLDG IRN</t>
  </si>
  <si>
    <t>EMIS ID</t>
  </si>
  <si>
    <t>LAST NAME</t>
  </si>
  <si>
    <t>FIRST NAME</t>
  </si>
  <si>
    <t>TOTAL ENROLL FOR THIS REC</t>
  </si>
  <si>
    <t>TOTAL FOR THIS CAL</t>
  </si>
  <si>
    <t>CTID</t>
  </si>
  <si>
    <t>CTOP</t>
  </si>
  <si>
    <t>Apollo</t>
  </si>
  <si>
    <t>Southern Hills</t>
  </si>
  <si>
    <t>Ashtabula County Technical and Career Center</t>
  </si>
  <si>
    <t>Belmont-Harrison</t>
  </si>
  <si>
    <t>Butler Technology &amp; Career Development Schools</t>
  </si>
  <si>
    <t>Columbiana County</t>
  </si>
  <si>
    <t>Cuyahoga Valley Career Center</t>
  </si>
  <si>
    <t>Polaris</t>
  </si>
  <si>
    <t>Four County Career Center</t>
  </si>
  <si>
    <t>Delaware Area Career Center</t>
  </si>
  <si>
    <t>Eastland-Fairfield Career/Tech</t>
  </si>
  <si>
    <t>EHOVE Career Center</t>
  </si>
  <si>
    <t>Greene County Vocational School District</t>
  </si>
  <si>
    <t>Great Oaks Career Campuses</t>
  </si>
  <si>
    <t>Jefferson County</t>
  </si>
  <si>
    <t>Knox County JVSD</t>
  </si>
  <si>
    <t>Auburn</t>
  </si>
  <si>
    <t>Lawrence County</t>
  </si>
  <si>
    <t>Career and Technology Educational Centers</t>
  </si>
  <si>
    <t>Lorain County JVS</t>
  </si>
  <si>
    <t>Mahoning Co Career &amp; Tech Ctr</t>
  </si>
  <si>
    <t>Miami Valley Career Tech</t>
  </si>
  <si>
    <t>Mid-East Career and Technology Centers</t>
  </si>
  <si>
    <t>Ohio Hi-Point Career Center</t>
  </si>
  <si>
    <t>Penta Career Center - District</t>
  </si>
  <si>
    <t>Pike County Area</t>
  </si>
  <si>
    <t>Maplewood Career Center</t>
  </si>
  <si>
    <t>Pioneer Career &amp; Technology</t>
  </si>
  <si>
    <t>Pickaway-Ross County JVSD</t>
  </si>
  <si>
    <t>Vanguard-Sentinel Career &amp; Technology Centers</t>
  </si>
  <si>
    <t>Warren County Vocational School</t>
  </si>
  <si>
    <t>Scioto County Career Technical Center</t>
  </si>
  <si>
    <t>Springfield-Clark County</t>
  </si>
  <si>
    <t>Tri-County Career Center</t>
  </si>
  <si>
    <t>Trumbull Career &amp; Tech Ctr</t>
  </si>
  <si>
    <t>Buckeye</t>
  </si>
  <si>
    <t>Vantage Career Center</t>
  </si>
  <si>
    <t>Washington County Career Center</t>
  </si>
  <si>
    <t>Wayne County JVSD</t>
  </si>
  <si>
    <t>Stark County Area</t>
  </si>
  <si>
    <t>Ashland County-West Holmes</t>
  </si>
  <si>
    <t>Gallia-Jackson-Vinton</t>
  </si>
  <si>
    <t>Medina County Joint Vocational School District</t>
  </si>
  <si>
    <t>Upper Valley Career Center</t>
  </si>
  <si>
    <t>U S Grant</t>
  </si>
  <si>
    <t>Portage Lakes</t>
  </si>
  <si>
    <t>Tolles Career &amp; Technical Center</t>
  </si>
  <si>
    <t>Coshocton County</t>
  </si>
  <si>
    <t>Tri-Rivers</t>
  </si>
  <si>
    <t>VOED-Other In</t>
  </si>
  <si>
    <t xml:space="preserve">a </t>
  </si>
  <si>
    <t>Formula ADM</t>
  </si>
  <si>
    <t>"Other Adjustments"</t>
  </si>
  <si>
    <t>middle name</t>
  </si>
  <si>
    <t>Fund</t>
  </si>
  <si>
    <t>OE</t>
  </si>
  <si>
    <t>Other</t>
  </si>
  <si>
    <t>Class</t>
  </si>
  <si>
    <t>Student</t>
  </si>
  <si>
    <t>FY16</t>
  </si>
  <si>
    <t>LOCAL CLASSRM CODE</t>
  </si>
  <si>
    <t>Curriculum Code</t>
  </si>
  <si>
    <t>Subject</t>
  </si>
  <si>
    <t>Cat</t>
  </si>
  <si>
    <t>CTEs</t>
  </si>
  <si>
    <t>Funding</t>
  </si>
  <si>
    <t>Count</t>
  </si>
  <si>
    <t>Avg CTE</t>
  </si>
  <si>
    <t>Course Start and End Date</t>
  </si>
  <si>
    <t>OPDD</t>
  </si>
  <si>
    <t>NFER</t>
  </si>
  <si>
    <t>Category</t>
  </si>
  <si>
    <t>Cat Amount</t>
  </si>
  <si>
    <t>State Share</t>
  </si>
  <si>
    <t>State Amount</t>
  </si>
  <si>
    <t>WCCC-AG1-1-01</t>
  </si>
  <si>
    <t>Cat 1</t>
  </si>
  <si>
    <t>Cat 2</t>
  </si>
  <si>
    <t>Cat 3</t>
  </si>
  <si>
    <t>Cat 4</t>
  </si>
  <si>
    <t>Cat 5</t>
  </si>
  <si>
    <t>CTE Funding</t>
  </si>
  <si>
    <t>Subtotal</t>
  </si>
  <si>
    <t>Assoc Serv</t>
  </si>
  <si>
    <t>OE CTEs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</si>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</sst>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_(* #,##0.00000_);_(* \(#,##0.000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color theme="1"/>
      <name val="Arial Unicode MS"/>
      <family val="2"/>
    </font>
    <font>
      <sz val="10.5"/>
      <name val="Calibri"/>
      <family val="2"/>
    </font>
    <font>
      <i/>
      <sz val="10.5"/>
      <name val="Calibri"/>
      <family val="2"/>
    </font>
    <font>
      <sz val="10.5"/>
      <name val="Courier New"/>
      <family val="3"/>
    </font>
    <font>
      <sz val="7.5"/>
      <color theme="1"/>
      <name val="Arial Unicode MS"/>
      <family val="2"/>
    </font>
    <font>
      <u/>
      <sz val="7.5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name val="Times New Roman"/>
      <family val="1"/>
    </font>
    <font>
      <sz val="10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18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19" fillId="0" borderId="0" xfId="0" applyFont="1" applyFill="1" applyAlignment="1" applyProtection="1">
      <alignment horizont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" fontId="19" fillId="0" borderId="0" xfId="0" applyNumberFormat="1" applyFont="1" applyFill="1" applyProtection="1"/>
    <xf numFmtId="0" fontId="19" fillId="0" borderId="0" xfId="0" applyFont="1" applyFill="1" applyAlignment="1" applyProtection="1">
      <protection hidden="1"/>
    </xf>
    <xf numFmtId="4" fontId="19" fillId="0" borderId="0" xfId="0" applyNumberFormat="1" applyFont="1" applyFill="1" applyAlignment="1" applyProtection="1">
      <alignment horizontal="right"/>
    </xf>
    <xf numFmtId="0" fontId="20" fillId="0" borderId="0" xfId="0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Fill="1" applyAlignment="1" applyProtection="1">
      <protection hidden="1"/>
    </xf>
    <xf numFmtId="4" fontId="19" fillId="0" borderId="0" xfId="0" applyNumberFormat="1" applyFont="1" applyFill="1" applyProtection="1"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43" fontId="0" fillId="0" borderId="0" xfId="1" applyFont="1"/>
    <xf numFmtId="1" fontId="19" fillId="0" borderId="0" xfId="0" applyNumberFormat="1" applyFont="1" applyFill="1" applyAlignment="1" applyProtection="1">
      <alignment horizontal="center"/>
      <protection hidden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43" fontId="19" fillId="0" borderId="0" xfId="1" applyFont="1" applyFill="1" applyAlignment="1" applyProtection="1">
      <protection hidden="1"/>
    </xf>
    <xf numFmtId="43" fontId="19" fillId="0" borderId="0" xfId="0" applyNumberFormat="1" applyFont="1" applyFill="1" applyAlignment="1" applyProtection="1">
      <protection hidden="1"/>
    </xf>
    <xf numFmtId="4" fontId="19" fillId="0" borderId="0" xfId="0" applyNumberFormat="1" applyFont="1" applyFill="1" applyAlignment="1" applyProtection="1">
      <protection hidden="1"/>
    </xf>
    <xf numFmtId="43" fontId="0" fillId="0" borderId="0" xfId="1" applyFont="1" applyAlignment="1">
      <alignment horizontal="center"/>
    </xf>
    <xf numFmtId="0" fontId="0" fillId="33" borderId="0" xfId="0" applyFill="1" applyAlignment="1" applyProtection="1">
      <alignment horizontal="center" vertical="center"/>
      <protection hidden="1"/>
    </xf>
    <xf numFmtId="0" fontId="0" fillId="34" borderId="0" xfId="0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2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19" fillId="0" borderId="0" xfId="2" applyNumberFormat="1" applyFont="1" applyFill="1" applyAlignment="1" applyProtection="1">
      <alignment horizontal="right"/>
    </xf>
    <xf numFmtId="10" fontId="0" fillId="0" borderId="0" xfId="2" applyNumberFormat="1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vertical="center"/>
    </xf>
    <xf numFmtId="0" fontId="27" fillId="0" borderId="0" xfId="0" applyFont="1"/>
    <xf numFmtId="0" fontId="28" fillId="0" borderId="0" xfId="0" quotePrefix="1" applyNumberFormat="1" applyFont="1" applyFill="1" applyAlignment="1">
      <alignment horizontal="center"/>
    </xf>
    <xf numFmtId="0" fontId="28" fillId="0" borderId="0" xfId="0" applyNumberFormat="1" applyFont="1" applyFill="1" applyAlignment="1">
      <alignment horizontal="left"/>
    </xf>
    <xf numFmtId="0" fontId="27" fillId="0" borderId="0" xfId="0" applyFont="1" applyBorder="1" applyAlignment="1">
      <alignment vertical="top"/>
    </xf>
    <xf numFmtId="0" fontId="0" fillId="0" borderId="0" xfId="0" applyAlignment="1"/>
    <xf numFmtId="0" fontId="0" fillId="0" borderId="0" xfId="0" applyFont="1" applyFill="1"/>
    <xf numFmtId="8" fontId="0" fillId="0" borderId="0" xfId="0" applyNumberFormat="1"/>
    <xf numFmtId="43" fontId="0" fillId="0" borderId="0" xfId="0" applyNumberFormat="1"/>
    <xf numFmtId="0" fontId="0" fillId="35" borderId="0" xfId="0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0" xfId="0" applyNumberFormat="1"/>
    <xf numFmtId="49" fontId="0" fillId="0" borderId="0" xfId="0" applyNumberFormat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2" applyNumberFormat="1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36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0" fillId="0" borderId="0" xfId="1" applyNumberFormat="1" applyFont="1" applyFill="1"/>
    <xf numFmtId="0" fontId="0" fillId="36" borderId="0" xfId="0" applyFill="1"/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"/>
  <sheetViews>
    <sheetView workbookViewId="0">
      <pane ySplit="1" topLeftCell="A2" activePane="bottomLeft" state="frozen"/>
      <selection pane="bottomLeft" activeCell="D27" sqref="D27"/>
    </sheetView>
  </sheetViews>
  <sheetFormatPr defaultRowHeight="14.4" x14ac:dyDescent="0.3"/>
  <cols>
    <col min="10" max="10" width="19.6640625" bestFit="1" customWidth="1"/>
    <col min="21" max="21" width="19.6640625" bestFit="1" customWidth="1"/>
  </cols>
  <sheetData>
    <row r="1" spans="1:27" x14ac:dyDescent="0.3">
      <c r="A1" t="s">
        <v>74</v>
      </c>
      <c r="B1" t="s">
        <v>695</v>
      </c>
      <c r="C1" t="s">
        <v>75</v>
      </c>
      <c r="D1" t="s">
        <v>696</v>
      </c>
      <c r="E1" t="s">
        <v>697</v>
      </c>
      <c r="F1" t="s">
        <v>698</v>
      </c>
      <c r="G1" t="s">
        <v>756</v>
      </c>
      <c r="H1" t="s">
        <v>76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63</v>
      </c>
      <c r="P1" t="s">
        <v>64</v>
      </c>
      <c r="Q1" t="s">
        <v>65</v>
      </c>
      <c r="R1" t="s">
        <v>66</v>
      </c>
      <c r="S1" t="s">
        <v>67</v>
      </c>
      <c r="T1" t="s">
        <v>68</v>
      </c>
      <c r="U1" t="s">
        <v>69</v>
      </c>
      <c r="V1" t="s">
        <v>70</v>
      </c>
      <c r="W1" t="s">
        <v>71</v>
      </c>
      <c r="X1" t="s">
        <v>72</v>
      </c>
      <c r="Y1" t="s">
        <v>699</v>
      </c>
      <c r="Z1" t="s">
        <v>700</v>
      </c>
      <c r="AA1" t="s">
        <v>73</v>
      </c>
    </row>
  </sheetData>
  <sortState ref="A2:AG13451">
    <sortCondition ref="P2:P134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pane ySplit="1" topLeftCell="A2" activePane="bottomLeft" state="frozen"/>
      <selection activeCell="F1" sqref="F1"/>
      <selection pane="bottomLeft" activeCell="F16" sqref="F16"/>
    </sheetView>
  </sheetViews>
  <sheetFormatPr defaultRowHeight="14.4" x14ac:dyDescent="0.3"/>
  <cols>
    <col min="4" max="4" width="19.77734375" bestFit="1" customWidth="1"/>
    <col min="5" max="5" width="11" bestFit="1" customWidth="1"/>
    <col min="6" max="6" width="20" bestFit="1" customWidth="1"/>
    <col min="7" max="7" width="20.21875" bestFit="1" customWidth="1"/>
    <col min="8" max="8" width="13.6640625" bestFit="1" customWidth="1"/>
    <col min="9" max="9" width="11.5546875" bestFit="1" customWidth="1"/>
    <col min="10" max="10" width="18.88671875" bestFit="1" customWidth="1"/>
    <col min="11" max="11" width="73.21875" bestFit="1" customWidth="1"/>
    <col min="12" max="12" width="17.88671875" bestFit="1" customWidth="1"/>
    <col min="15" max="15" width="89.33203125" bestFit="1" customWidth="1"/>
    <col min="16" max="16" width="93.441406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8"/>
  <sheetViews>
    <sheetView workbookViewId="0">
      <selection activeCell="H15" sqref="H15"/>
    </sheetView>
  </sheetViews>
  <sheetFormatPr defaultRowHeight="14.4" x14ac:dyDescent="0.3"/>
  <cols>
    <col min="1" max="1" width="19.77734375" bestFit="1" customWidth="1"/>
  </cols>
  <sheetData>
    <row r="1" spans="1:30" x14ac:dyDescent="0.3">
      <c r="D1" t="s">
        <v>757</v>
      </c>
      <c r="E1" s="59" t="s">
        <v>3</v>
      </c>
      <c r="F1" s="58" t="s">
        <v>758</v>
      </c>
      <c r="G1" s="58" t="s">
        <v>759</v>
      </c>
      <c r="H1" s="59" t="s">
        <v>55</v>
      </c>
      <c r="I1" s="58" t="s">
        <v>760</v>
      </c>
      <c r="J1" s="58" t="s">
        <v>761</v>
      </c>
      <c r="AB1" s="58" t="s">
        <v>762</v>
      </c>
      <c r="AC1" s="58"/>
      <c r="AD1" s="58" t="s">
        <v>3</v>
      </c>
    </row>
    <row r="2" spans="1:30" x14ac:dyDescent="0.3">
      <c r="A2" s="1" t="s">
        <v>763</v>
      </c>
      <c r="B2" s="1" t="s">
        <v>764</v>
      </c>
      <c r="C2" s="60" t="s">
        <v>765</v>
      </c>
      <c r="D2" s="1" t="s">
        <v>766</v>
      </c>
      <c r="E2" s="61" t="s">
        <v>767</v>
      </c>
      <c r="F2" s="60" t="s">
        <v>767</v>
      </c>
      <c r="G2" s="60" t="s">
        <v>767</v>
      </c>
      <c r="H2" s="61" t="s">
        <v>767</v>
      </c>
      <c r="I2" s="60" t="s">
        <v>768</v>
      </c>
      <c r="J2" s="60" t="s">
        <v>769</v>
      </c>
      <c r="K2" s="60" t="s">
        <v>770</v>
      </c>
      <c r="L2" s="1" t="s">
        <v>771</v>
      </c>
      <c r="M2" s="62" t="s">
        <v>0</v>
      </c>
      <c r="N2" s="62" t="s">
        <v>54</v>
      </c>
      <c r="O2" s="62" t="s">
        <v>52</v>
      </c>
      <c r="P2" s="63" t="s">
        <v>772</v>
      </c>
      <c r="Q2" s="62" t="s">
        <v>53</v>
      </c>
      <c r="R2" s="62" t="s">
        <v>2</v>
      </c>
      <c r="S2" s="62" t="s">
        <v>701</v>
      </c>
      <c r="T2" s="62" t="s">
        <v>1</v>
      </c>
      <c r="U2" s="62" t="s">
        <v>51</v>
      </c>
      <c r="V2" s="1" t="s">
        <v>55</v>
      </c>
      <c r="W2" s="63" t="s">
        <v>773</v>
      </c>
      <c r="AA2" t="s">
        <v>774</v>
      </c>
      <c r="AB2" t="s">
        <v>775</v>
      </c>
      <c r="AC2" t="s">
        <v>776</v>
      </c>
      <c r="AD2" t="s">
        <v>777</v>
      </c>
    </row>
    <row r="3" spans="1:30" x14ac:dyDescent="0.3">
      <c r="A3" t="s">
        <v>778</v>
      </c>
      <c r="B3" s="1" t="e">
        <f>VLOOKUP(A3,'CTE Detail'!$D$2:$P$4288,9,FALSE)</f>
        <v>#N/A</v>
      </c>
      <c r="C3" s="1" t="e">
        <f>VLOOKUP(A3,'CTE Detail'!$D$2:$P$4288,8,FALSE)</f>
        <v>#N/A</v>
      </c>
      <c r="D3" s="1" t="e">
        <f>VLOOKUP(A3,'CTE Detail'!$D$2:$P$4288,7,FALSE)</f>
        <v>#N/A</v>
      </c>
      <c r="E3" s="64">
        <f ca="1">SUMIFS('CTE Detail'!$I$2:$I$4288,'CTE Detail'!$D$2:$D$4288,'CTE Analysis'!A3,'CTE Detail'!$M$2:$M$4288,"RGJV")+SUMIFS('CTE Detail'!$I$2:$I$4288,'CTE Detail'!$D$2:$D$4288,'CTE Analysis'!A3,'CTE Detail'!$M$2:$M$4288,"JVNR")+SUMIFS('CTE Detail'!$I$2:$I$4288,'CTE Detail'!$D$2:$D$4288,'CTE Analysis'!A3,'CTE Detail'!$M$2:$M$4288,"OJVR")</f>
        <v>0</v>
      </c>
      <c r="F3" s="64">
        <f ca="1">SUMIFS('CTE Detail'!$I$2:$I$4288,'CTE Detail'!$D$2:$D$4288,A3,'CTE Detail'!$M$2:$M$4288,"OJVD")+SUMIFS('CTE Detail'!$I$2:$I$4288,'CTE Detail'!$D$2:$D$4288,A3,'CTE Detail'!$M$2:$M$4288,"OPID")</f>
        <v>0</v>
      </c>
      <c r="G3" s="64">
        <f ca="1">SUMIFS('CTE Detail'!$I$2:$I$4288,'CTE Detail'!$D$2:$D$4288,A3,'CTE Detail'!$M$2:$M$4288,"CTID")+SUMIFS('CTE Detail'!$I$2:$I$4288,'CTE Detail'!$D$2:$D$4288,A3,'CTE Detail'!$M$2:$M$4288,"CTVC")+SUMIFS('CTE Detail'!$I$2:$I$4288,'CTE Detail'!$D$2:$D$4288,A3,'CTE Detail'!$M$2:$M$4288,"CTOP")+SUMIFS('CTE Detail'!$I$2:$I$4288,'CTE Detail'!$D$2:$D$4288,A3,'CTE Detail'!$M$2:$M$4288,"CTCR")</f>
        <v>0</v>
      </c>
      <c r="H3" s="64">
        <f ca="1">SUMIFS('CTE Detail'!$I$2:$I$4288,'CTE Detail'!$D$2:$D$4288,'CTE Analysis'!A3,'CTE Detail'!$M$2:$M$4288,"&lt;&gt;NFER")</f>
        <v>0</v>
      </c>
      <c r="I3" s="16" t="e">
        <f>IF(D3=5,$AD$7*E3,IF(D3=4,E3*$AD$6,IF(D3=3,E3*$AD$5,IF(D3=2,E3*$AD$4,E3*$AD$3))))+IF(D3=5,$AB$7*F3,IF(D3=4,F3*$AB$6,IF(D3=3,F3*$AB$5,IF(D3=2,F3*$AB$4,F3*$AB$3))))+IF(D3=5,$AB$7*G3,IF(D3=4,G3*$AB$6,IF(D3=3,G3*$AB$5,IF(D3=2,G3*$AB$4,G3*$AB$3))))</f>
        <v>#N/A</v>
      </c>
      <c r="J3">
        <f>COUNTIFS('CTE Detail'!$D$2:$D$4288,$A3,'CTE Detail'!$I$2:$I$4288,"&gt;0",'CTE Detail'!$M$2:$M$4288,"&lt;&gt;NFER")</f>
        <v>0</v>
      </c>
      <c r="K3" s="1" t="str">
        <f ca="1">IFERROR(H3/J3,"")</f>
        <v/>
      </c>
      <c r="L3" s="1" t="e">
        <f>VLOOKUP(A3,'CTE Detail'!$D$2:$P$4288,4,FALSE)</f>
        <v>#N/A</v>
      </c>
      <c r="M3">
        <f>COUNTIFS('CTE Detail'!$M$2:$M$4288,M$2,'CTE Detail'!$D$2:$D$4288,$A3,'CTE Detail'!$I$2:$I$4288,"&gt;0")</f>
        <v>0</v>
      </c>
      <c r="N3">
        <f>COUNTIFS('CTE Detail'!$M$2:$M$4288,N$2,'CTE Detail'!$D$2:$D$4288,$A3,'CTE Detail'!$I$2:$I$4288,"&gt;0")</f>
        <v>0</v>
      </c>
      <c r="O3">
        <f>COUNTIFS('CTE Detail'!$M$2:$M$4288,O$2,'CTE Detail'!$D$2:$D$4288,$A3,'CTE Detail'!$I$2:$I$4288,"&gt;0")</f>
        <v>0</v>
      </c>
      <c r="P3">
        <f>COUNTIFS('CTE Detail'!$M$2:$M$4288,P$2,'CTE Detail'!$D$2:$D$4288,$A3,'CTE Detail'!$I$2:$I$4288,"&gt;0")</f>
        <v>0</v>
      </c>
      <c r="Q3">
        <f>COUNTIFS('CTE Detail'!$M$2:$M$4288,Q$2,'CTE Detail'!$D$2:$D$4288,$A3,'CTE Detail'!$I$2:$I$4288,"&gt;0")</f>
        <v>0</v>
      </c>
      <c r="R3">
        <f>COUNTIFS('CTE Detail'!$M$2:$M$4288,R$2,'CTE Detail'!$D$2:$D$4288,$A3,'CTE Detail'!$I$2:$I$4288,"&gt;0")</f>
        <v>0</v>
      </c>
      <c r="S3">
        <f>COUNTIFS('CTE Detail'!$M$2:$M$4288,S$2,'CTE Detail'!$D$2:$D$4288,$A3,'CTE Detail'!$I$2:$I$4288,"&gt;0")</f>
        <v>0</v>
      </c>
      <c r="T3">
        <f>COUNTIFS('CTE Detail'!$M$2:$M$4288,T$2,'CTE Detail'!$D$2:$D$4288,$A3,'CTE Detail'!$I$2:$I$4288,"&gt;0")</f>
        <v>0</v>
      </c>
      <c r="U3">
        <f>COUNTIFS('CTE Detail'!$M$2:$M$4288,U$2,'CTE Detail'!$D$2:$D$4288,$A3,'CTE Detail'!$I$2:$I$4288,"&gt;0")</f>
        <v>0</v>
      </c>
      <c r="V3" s="1">
        <f>SUM(M3:U3)</f>
        <v>0</v>
      </c>
      <c r="W3">
        <f>COUNTIFS('CTE Detail'!$M$2:$M$4288,W$2,'CTE Detail'!$D$2:$D$4288,$A3,'CTE Detail'!$I$2:$I$4288,"&gt;0")</f>
        <v>0</v>
      </c>
      <c r="AA3" t="s">
        <v>779</v>
      </c>
      <c r="AB3" s="16">
        <v>4992</v>
      </c>
      <c r="AC3" s="65">
        <v>0</v>
      </c>
      <c r="AD3" s="46">
        <f>AB3*AC3</f>
        <v>0</v>
      </c>
    </row>
    <row r="4" spans="1:30" x14ac:dyDescent="0.3">
      <c r="B4" s="1"/>
      <c r="C4" s="1"/>
      <c r="D4" s="1"/>
      <c r="E4" s="64"/>
      <c r="F4" s="64"/>
      <c r="G4" s="64"/>
      <c r="H4" s="64"/>
      <c r="I4" s="16"/>
      <c r="K4" s="1"/>
      <c r="L4" s="1"/>
      <c r="V4" s="1"/>
      <c r="AA4" t="s">
        <v>780</v>
      </c>
      <c r="AB4" s="16">
        <v>4732</v>
      </c>
      <c r="AC4">
        <f>$AC$3</f>
        <v>0</v>
      </c>
      <c r="AD4" s="46">
        <f>AB4*AC4</f>
        <v>0</v>
      </c>
    </row>
    <row r="5" spans="1:30" x14ac:dyDescent="0.3">
      <c r="B5" s="1"/>
      <c r="C5" s="1"/>
      <c r="D5" s="1"/>
      <c r="E5" s="64"/>
      <c r="F5" s="64"/>
      <c r="G5" s="64"/>
      <c r="H5" s="64"/>
      <c r="I5" s="16"/>
      <c r="K5" s="1"/>
      <c r="L5" s="1"/>
      <c r="V5" s="1"/>
      <c r="AA5" t="s">
        <v>781</v>
      </c>
      <c r="AB5" s="16">
        <v>1726</v>
      </c>
      <c r="AC5">
        <f t="shared" ref="AC5:AC7" si="0">$AC$3</f>
        <v>0</v>
      </c>
      <c r="AD5" s="46">
        <f t="shared" ref="AD5:AD7" si="1">AB5*AC5</f>
        <v>0</v>
      </c>
    </row>
    <row r="6" spans="1:30" x14ac:dyDescent="0.3">
      <c r="B6" s="1"/>
      <c r="C6" s="1"/>
      <c r="D6" s="1"/>
      <c r="E6" s="64"/>
      <c r="F6" s="64"/>
      <c r="G6" s="64"/>
      <c r="H6" s="64"/>
      <c r="I6" s="16"/>
      <c r="K6" s="1"/>
      <c r="L6" s="1"/>
      <c r="V6" s="1"/>
      <c r="AA6" t="s">
        <v>782</v>
      </c>
      <c r="AB6" s="16">
        <v>1466</v>
      </c>
      <c r="AC6">
        <f t="shared" si="0"/>
        <v>0</v>
      </c>
      <c r="AD6" s="46">
        <f t="shared" si="1"/>
        <v>0</v>
      </c>
    </row>
    <row r="7" spans="1:30" x14ac:dyDescent="0.3">
      <c r="B7" s="1"/>
      <c r="C7" s="1"/>
      <c r="D7" s="1"/>
      <c r="E7" s="64"/>
      <c r="F7" s="64"/>
      <c r="G7" s="64"/>
      <c r="H7" s="64"/>
      <c r="I7" s="16"/>
      <c r="K7" s="1"/>
      <c r="L7" s="1"/>
      <c r="V7" s="1"/>
      <c r="AA7" t="s">
        <v>783</v>
      </c>
      <c r="AB7" s="16">
        <v>1258</v>
      </c>
      <c r="AC7">
        <f t="shared" si="0"/>
        <v>0</v>
      </c>
      <c r="AD7" s="46">
        <f t="shared" si="1"/>
        <v>0</v>
      </c>
    </row>
    <row r="8" spans="1:30" x14ac:dyDescent="0.3">
      <c r="B8" s="1"/>
      <c r="C8" s="1"/>
      <c r="D8" s="1"/>
      <c r="E8" s="64"/>
      <c r="F8" s="64"/>
      <c r="G8" s="64"/>
      <c r="H8" s="64"/>
      <c r="I8" s="16"/>
      <c r="K8" s="1"/>
      <c r="L8" s="1"/>
      <c r="V8" s="1"/>
      <c r="AB8" s="16"/>
      <c r="AD8" s="46"/>
    </row>
    <row r="9" spans="1:30" x14ac:dyDescent="0.3">
      <c r="B9" s="1"/>
      <c r="C9" s="1"/>
      <c r="D9" s="1"/>
      <c r="E9" s="64"/>
      <c r="F9" s="64"/>
      <c r="G9" s="64"/>
      <c r="H9" s="64"/>
      <c r="I9" s="16"/>
      <c r="K9" s="1"/>
      <c r="L9" s="1"/>
      <c r="V9" s="1"/>
      <c r="AB9" s="16"/>
      <c r="AD9" s="46"/>
    </row>
    <row r="10" spans="1:30" x14ac:dyDescent="0.3">
      <c r="B10" s="1"/>
      <c r="C10" s="1"/>
      <c r="D10" s="1"/>
      <c r="E10" s="64"/>
      <c r="F10" s="64"/>
      <c r="G10" s="64"/>
      <c r="H10" s="64"/>
      <c r="I10" s="16"/>
      <c r="K10" s="1"/>
      <c r="L10" s="1"/>
      <c r="V10" s="1"/>
      <c r="AB10" s="58" t="s">
        <v>3</v>
      </c>
    </row>
    <row r="11" spans="1:30" x14ac:dyDescent="0.3">
      <c r="B11" s="1"/>
      <c r="C11" s="1"/>
      <c r="D11" s="1"/>
      <c r="E11" s="64"/>
      <c r="F11" s="64"/>
      <c r="G11" s="64"/>
      <c r="H11" s="64"/>
      <c r="I11" s="16"/>
      <c r="K11" s="1"/>
      <c r="L11" s="1"/>
      <c r="V11" s="1"/>
      <c r="AA11" t="s">
        <v>774</v>
      </c>
      <c r="AB11" s="58" t="s">
        <v>767</v>
      </c>
      <c r="AC11" t="s">
        <v>784</v>
      </c>
    </row>
    <row r="12" spans="1:30" x14ac:dyDescent="0.3">
      <c r="B12" s="1"/>
      <c r="C12" s="1"/>
      <c r="D12" s="1"/>
      <c r="E12" s="64"/>
      <c r="F12" s="64"/>
      <c r="G12" s="64"/>
      <c r="H12" s="64"/>
      <c r="I12" s="16"/>
      <c r="K12" s="1"/>
      <c r="L12" s="1"/>
      <c r="V12" s="1"/>
      <c r="AA12" t="s">
        <v>779</v>
      </c>
      <c r="AB12" s="66">
        <f>SUMIF($D$3:$D$5001,1,$E$3:$E$5001)</f>
        <v>0</v>
      </c>
      <c r="AC12" s="16">
        <f>AB12*$AD3</f>
        <v>0</v>
      </c>
    </row>
    <row r="13" spans="1:30" x14ac:dyDescent="0.3">
      <c r="B13" s="1"/>
      <c r="C13" s="1"/>
      <c r="D13" s="1"/>
      <c r="E13" s="64"/>
      <c r="F13" s="64"/>
      <c r="G13" s="64"/>
      <c r="H13" s="64"/>
      <c r="I13" s="16"/>
      <c r="K13" s="1"/>
      <c r="L13" s="1"/>
      <c r="V13" s="1"/>
      <c r="AA13" t="s">
        <v>780</v>
      </c>
      <c r="AB13" s="66">
        <f>SUMIF($D$3:$D$5001,2,$E$3:$E$5001)</f>
        <v>0</v>
      </c>
      <c r="AC13" s="16">
        <f t="shared" ref="AC13:AC16" si="2">AB13*$AD4</f>
        <v>0</v>
      </c>
    </row>
    <row r="14" spans="1:30" x14ac:dyDescent="0.3">
      <c r="B14" s="1"/>
      <c r="C14" s="1"/>
      <c r="D14" s="1"/>
      <c r="E14" s="64"/>
      <c r="F14" s="64"/>
      <c r="G14" s="64"/>
      <c r="H14" s="64"/>
      <c r="I14" s="16"/>
      <c r="K14" s="1"/>
      <c r="L14" s="1"/>
      <c r="V14" s="1"/>
      <c r="AA14" t="s">
        <v>781</v>
      </c>
      <c r="AB14" s="66">
        <f>SUMIF($D$3:$D$5001,3,$E$3:$E$5001)</f>
        <v>0</v>
      </c>
      <c r="AC14" s="16">
        <f t="shared" si="2"/>
        <v>0</v>
      </c>
    </row>
    <row r="15" spans="1:30" x14ac:dyDescent="0.3">
      <c r="B15" s="1"/>
      <c r="C15" s="1"/>
      <c r="D15" s="1"/>
      <c r="E15" s="64"/>
      <c r="F15" s="64"/>
      <c r="G15" s="64"/>
      <c r="H15" s="64"/>
      <c r="I15" s="16"/>
      <c r="K15" s="1"/>
      <c r="L15" s="1"/>
      <c r="V15" s="1"/>
      <c r="AA15" t="s">
        <v>782</v>
      </c>
      <c r="AB15" s="66">
        <f>SUMIF($D$3:$D$5001,4,$E$3:$E$5001)</f>
        <v>0</v>
      </c>
      <c r="AC15" s="16">
        <f t="shared" si="2"/>
        <v>0</v>
      </c>
    </row>
    <row r="16" spans="1:30" x14ac:dyDescent="0.3">
      <c r="B16" s="1"/>
      <c r="C16" s="1"/>
      <c r="D16" s="1"/>
      <c r="E16" s="64"/>
      <c r="F16" s="64"/>
      <c r="G16" s="64"/>
      <c r="H16" s="64"/>
      <c r="I16" s="16"/>
      <c r="K16" s="1"/>
      <c r="L16" s="1"/>
      <c r="V16" s="1"/>
      <c r="AA16" t="s">
        <v>783</v>
      </c>
      <c r="AB16" s="66">
        <f>SUMIF($D$3:$D$5001,5,$E$3:$E$5001)</f>
        <v>0</v>
      </c>
      <c r="AC16" s="16">
        <f t="shared" si="2"/>
        <v>0</v>
      </c>
    </row>
    <row r="17" spans="2:30" x14ac:dyDescent="0.3">
      <c r="B17" s="1"/>
      <c r="C17" s="1"/>
      <c r="D17" s="1"/>
      <c r="E17" s="64"/>
      <c r="F17" s="64"/>
      <c r="G17" s="64"/>
      <c r="H17" s="64"/>
      <c r="I17" s="16"/>
      <c r="K17" s="1"/>
      <c r="L17" s="1"/>
      <c r="V17" s="1"/>
      <c r="AA17" t="s">
        <v>785</v>
      </c>
      <c r="AB17" s="66">
        <f>SUM(AB12:AB16)</f>
        <v>0</v>
      </c>
      <c r="AC17" s="16">
        <f>SUM(AC12:AC16)</f>
        <v>0</v>
      </c>
    </row>
    <row r="18" spans="2:30" x14ac:dyDescent="0.3">
      <c r="B18" s="1"/>
      <c r="C18" s="1"/>
      <c r="D18" s="1"/>
      <c r="E18" s="64"/>
      <c r="F18" s="64"/>
      <c r="G18" s="64"/>
      <c r="H18" s="64"/>
      <c r="I18" s="16"/>
      <c r="K18" s="1"/>
      <c r="L18" s="1"/>
      <c r="V18" s="1"/>
      <c r="AA18" t="s">
        <v>786</v>
      </c>
      <c r="AB18" s="66">
        <f>SUM(AB12:AB16)</f>
        <v>0</v>
      </c>
      <c r="AC18" s="16">
        <f>AB18*236*AC3</f>
        <v>0</v>
      </c>
      <c r="AD18" s="46"/>
    </row>
    <row r="19" spans="2:30" x14ac:dyDescent="0.3">
      <c r="B19" s="1"/>
      <c r="C19" s="1"/>
      <c r="D19" s="1"/>
      <c r="E19" s="64"/>
      <c r="F19" s="64"/>
      <c r="G19" s="64"/>
      <c r="H19" s="64"/>
      <c r="I19" s="16"/>
      <c r="K19" s="1"/>
      <c r="L19" s="1"/>
      <c r="V19" s="1"/>
      <c r="AA19" t="s">
        <v>55</v>
      </c>
      <c r="AB19" s="67">
        <f>SUM(AB12:AB16)</f>
        <v>0</v>
      </c>
      <c r="AC19" s="46">
        <f>SUM(AC17:AC18)</f>
        <v>0</v>
      </c>
    </row>
    <row r="20" spans="2:30" x14ac:dyDescent="0.3">
      <c r="B20" s="1"/>
      <c r="C20" s="1"/>
      <c r="D20" s="1"/>
      <c r="E20" s="64"/>
      <c r="F20" s="64"/>
      <c r="G20" s="64"/>
      <c r="H20" s="64"/>
      <c r="I20" s="16"/>
      <c r="K20" s="1"/>
      <c r="L20" s="1"/>
      <c r="V20" s="1"/>
      <c r="AB20" s="67"/>
    </row>
    <row r="21" spans="2:30" x14ac:dyDescent="0.3">
      <c r="B21" s="1"/>
      <c r="C21" s="1"/>
      <c r="D21" s="1"/>
      <c r="E21" s="64"/>
      <c r="F21" s="64"/>
      <c r="G21" s="64"/>
      <c r="H21" s="64"/>
      <c r="I21" s="16"/>
      <c r="K21" s="1"/>
      <c r="L21" s="1"/>
      <c r="V21" s="1"/>
      <c r="AB21" s="68"/>
    </row>
    <row r="22" spans="2:30" x14ac:dyDescent="0.3">
      <c r="B22" s="1"/>
      <c r="C22" s="1"/>
      <c r="D22" s="1"/>
      <c r="E22" s="64"/>
      <c r="F22" s="64"/>
      <c r="G22" s="64"/>
      <c r="H22" s="64"/>
      <c r="I22" s="16"/>
      <c r="K22" s="1"/>
      <c r="L22" s="1"/>
      <c r="V22" s="1"/>
      <c r="AA22" t="s">
        <v>774</v>
      </c>
      <c r="AB22" s="68" t="s">
        <v>787</v>
      </c>
      <c r="AC22" t="s">
        <v>784</v>
      </c>
    </row>
    <row r="23" spans="2:30" x14ac:dyDescent="0.3">
      <c r="B23" s="1"/>
      <c r="C23" s="1"/>
      <c r="D23" s="1"/>
      <c r="E23" s="64"/>
      <c r="F23" s="64"/>
      <c r="G23" s="64"/>
      <c r="H23" s="64"/>
      <c r="I23" s="16"/>
      <c r="K23" s="1"/>
      <c r="L23" s="1"/>
      <c r="V23" s="1"/>
      <c r="AA23" t="s">
        <v>779</v>
      </c>
      <c r="AB23" s="66">
        <f>SUMIF($D$3:$D$5001,1,$F$3:$F$5001)</f>
        <v>0</v>
      </c>
      <c r="AC23" s="16">
        <f>AB23*AB3</f>
        <v>0</v>
      </c>
    </row>
    <row r="24" spans="2:30" x14ac:dyDescent="0.3">
      <c r="B24" s="1"/>
      <c r="C24" s="1"/>
      <c r="D24" s="1"/>
      <c r="E24" s="64"/>
      <c r="F24" s="64"/>
      <c r="G24" s="64"/>
      <c r="H24" s="64"/>
      <c r="I24" s="16"/>
      <c r="K24" s="1"/>
      <c r="L24" s="1"/>
      <c r="V24" s="1"/>
      <c r="AA24" t="s">
        <v>780</v>
      </c>
      <c r="AB24" s="66">
        <f>SUMIF($D$3:$D$5001,2,$F$3:$F$5001)</f>
        <v>0</v>
      </c>
      <c r="AC24" s="16">
        <f>AB24*AB4</f>
        <v>0</v>
      </c>
    </row>
    <row r="25" spans="2:30" x14ac:dyDescent="0.3">
      <c r="B25" s="1"/>
      <c r="C25" s="1"/>
      <c r="D25" s="1"/>
      <c r="E25" s="64"/>
      <c r="F25" s="64"/>
      <c r="G25" s="64"/>
      <c r="H25" s="64"/>
      <c r="I25" s="16"/>
      <c r="K25" s="1"/>
      <c r="L25" s="1"/>
      <c r="V25" s="1"/>
      <c r="AA25" t="s">
        <v>781</v>
      </c>
      <c r="AB25" s="66">
        <f>SUMIF($D$3:$D$5001,3,$F$3:$F$5001)</f>
        <v>0</v>
      </c>
      <c r="AC25" s="16">
        <f>AB25*AB5</f>
        <v>0</v>
      </c>
    </row>
    <row r="26" spans="2:30" x14ac:dyDescent="0.3">
      <c r="B26" s="1"/>
      <c r="C26" s="1"/>
      <c r="D26" s="1"/>
      <c r="E26" s="64"/>
      <c r="F26" s="64"/>
      <c r="G26" s="64"/>
      <c r="H26" s="64"/>
      <c r="I26" s="16"/>
      <c r="K26" s="1"/>
      <c r="L26" s="1"/>
      <c r="V26" s="1"/>
      <c r="AA26" t="s">
        <v>782</v>
      </c>
      <c r="AB26" s="66">
        <f>SUMIF($D$3:$D$5001,4,$F$3:$F$5001)</f>
        <v>0</v>
      </c>
      <c r="AC26" s="16">
        <f>AB26*AB6</f>
        <v>0</v>
      </c>
    </row>
    <row r="27" spans="2:30" x14ac:dyDescent="0.3">
      <c r="B27" s="1"/>
      <c r="C27" s="1"/>
      <c r="D27" s="1"/>
      <c r="E27" s="64"/>
      <c r="F27" s="64"/>
      <c r="G27" s="64"/>
      <c r="H27" s="64"/>
      <c r="I27" s="16"/>
      <c r="K27" s="1"/>
      <c r="L27" s="1"/>
      <c r="V27" s="1"/>
      <c r="AA27" t="s">
        <v>783</v>
      </c>
      <c r="AB27" s="66">
        <f>SUMIF($D$3:$D$5001,5,$F$3:$F$5001)</f>
        <v>0</v>
      </c>
      <c r="AC27" s="16">
        <f>AB27*AB7</f>
        <v>0</v>
      </c>
    </row>
    <row r="28" spans="2:30" x14ac:dyDescent="0.3">
      <c r="B28" s="1"/>
      <c r="C28" s="1"/>
      <c r="D28" s="1"/>
      <c r="E28" s="64"/>
      <c r="F28" s="64"/>
      <c r="G28" s="64"/>
      <c r="H28" s="64"/>
      <c r="I28" s="16"/>
      <c r="K28" s="1"/>
      <c r="L28" s="1"/>
      <c r="V28" s="1"/>
      <c r="AA28" t="s">
        <v>55</v>
      </c>
      <c r="AB28" s="67">
        <f>SUM(AB23:AB27)</f>
        <v>0</v>
      </c>
      <c r="AC28" s="46">
        <f>SUM(AC23:AC27)</f>
        <v>0</v>
      </c>
    </row>
    <row r="29" spans="2:30" x14ac:dyDescent="0.3">
      <c r="B29" s="1"/>
      <c r="C29" s="1"/>
      <c r="D29" s="1"/>
      <c r="E29" s="64"/>
      <c r="F29" s="64"/>
      <c r="G29" s="64"/>
      <c r="H29" s="64"/>
      <c r="I29" s="16"/>
      <c r="K29" s="1"/>
      <c r="L29" s="1"/>
      <c r="V29" s="1"/>
      <c r="AB29" s="67"/>
    </row>
    <row r="30" spans="2:30" x14ac:dyDescent="0.3">
      <c r="B30" s="1"/>
      <c r="C30" s="1"/>
      <c r="D30" s="1"/>
      <c r="E30" s="64"/>
      <c r="F30" s="64"/>
      <c r="G30" s="64"/>
      <c r="H30" s="64"/>
      <c r="I30" s="16"/>
      <c r="K30" s="1"/>
      <c r="L30" s="1"/>
      <c r="V30" s="1"/>
      <c r="AB30" s="68" t="s">
        <v>759</v>
      </c>
    </row>
    <row r="31" spans="2:30" x14ac:dyDescent="0.3">
      <c r="B31" s="1"/>
      <c r="C31" s="1"/>
      <c r="D31" s="1"/>
      <c r="E31" s="64"/>
      <c r="F31" s="64"/>
      <c r="G31" s="64"/>
      <c r="H31" s="64"/>
      <c r="I31" s="16"/>
      <c r="K31" s="1"/>
      <c r="L31" s="1"/>
      <c r="V31" s="1"/>
      <c r="AA31" t="s">
        <v>774</v>
      </c>
      <c r="AB31" s="68" t="s">
        <v>767</v>
      </c>
      <c r="AC31" t="s">
        <v>784</v>
      </c>
    </row>
    <row r="32" spans="2:30" x14ac:dyDescent="0.3">
      <c r="B32" s="1"/>
      <c r="C32" s="1"/>
      <c r="D32" s="1"/>
      <c r="E32" s="64"/>
      <c r="F32" s="64"/>
      <c r="G32" s="64"/>
      <c r="H32" s="64"/>
      <c r="I32" s="16"/>
      <c r="K32" s="1"/>
      <c r="L32" s="1"/>
      <c r="V32" s="1"/>
      <c r="AA32" t="s">
        <v>779</v>
      </c>
      <c r="AB32" s="66">
        <f>SUMIF($D$3:$D$5001,1,$G$3:$G$5001)</f>
        <v>0</v>
      </c>
      <c r="AC32" s="16">
        <f>AB32*AB3</f>
        <v>0</v>
      </c>
    </row>
    <row r="33" spans="2:29" x14ac:dyDescent="0.3">
      <c r="B33" s="1"/>
      <c r="C33" s="1"/>
      <c r="D33" s="1"/>
      <c r="E33" s="64"/>
      <c r="F33" s="64"/>
      <c r="G33" s="64"/>
      <c r="H33" s="64"/>
      <c r="I33" s="16"/>
      <c r="K33" s="1"/>
      <c r="L33" s="1"/>
      <c r="V33" s="1"/>
      <c r="AA33" t="s">
        <v>780</v>
      </c>
      <c r="AB33" s="66">
        <f>SUMIF($D$3:$D$5001,2,$G$3:$G$5001)</f>
        <v>0</v>
      </c>
      <c r="AC33" s="16">
        <f>AB33*AB4</f>
        <v>0</v>
      </c>
    </row>
    <row r="34" spans="2:29" x14ac:dyDescent="0.3">
      <c r="B34" s="1"/>
      <c r="C34" s="1"/>
      <c r="D34" s="1"/>
      <c r="E34" s="64"/>
      <c r="F34" s="64"/>
      <c r="G34" s="64"/>
      <c r="H34" s="64"/>
      <c r="I34" s="16"/>
      <c r="K34" s="1"/>
      <c r="L34" s="1"/>
      <c r="V34" s="1"/>
      <c r="AA34" t="s">
        <v>781</v>
      </c>
      <c r="AB34" s="66">
        <f>SUMIF($D$3:$D$5001,3,$G$3:$G$5001)</f>
        <v>0</v>
      </c>
      <c r="AC34" s="16">
        <f>AB34*AB5</f>
        <v>0</v>
      </c>
    </row>
    <row r="35" spans="2:29" x14ac:dyDescent="0.3">
      <c r="B35" s="1"/>
      <c r="C35" s="1"/>
      <c r="D35" s="1"/>
      <c r="E35" s="64"/>
      <c r="F35" s="64"/>
      <c r="G35" s="64"/>
      <c r="H35" s="64"/>
      <c r="I35" s="16"/>
      <c r="K35" s="1"/>
      <c r="L35" s="1"/>
      <c r="V35" s="1"/>
      <c r="AA35" t="s">
        <v>782</v>
      </c>
      <c r="AB35" s="66">
        <f>SUMIF($D$3:$D$5001,4,$G$3:$G$5001)</f>
        <v>0</v>
      </c>
      <c r="AC35" s="16">
        <f>AB35*AB6</f>
        <v>0</v>
      </c>
    </row>
    <row r="36" spans="2:29" x14ac:dyDescent="0.3">
      <c r="B36" s="1"/>
      <c r="C36" s="1"/>
      <c r="D36" s="1"/>
      <c r="E36" s="64"/>
      <c r="F36" s="64"/>
      <c r="G36" s="64"/>
      <c r="H36" s="64"/>
      <c r="I36" s="16"/>
      <c r="K36" s="1"/>
      <c r="L36" s="1"/>
      <c r="V36" s="1"/>
      <c r="AA36" t="s">
        <v>783</v>
      </c>
      <c r="AB36" s="66">
        <f>SUMIF($D$3:$D$5001,5,$G$3:$G$5001)</f>
        <v>0</v>
      </c>
      <c r="AC36" s="16">
        <f>AB36*AB7</f>
        <v>0</v>
      </c>
    </row>
    <row r="37" spans="2:29" x14ac:dyDescent="0.3">
      <c r="B37" s="1"/>
      <c r="C37" s="1"/>
      <c r="D37" s="1"/>
      <c r="E37" s="64"/>
      <c r="F37" s="64"/>
      <c r="G37" s="64"/>
      <c r="H37" s="64"/>
      <c r="I37" s="16"/>
      <c r="K37" s="1"/>
      <c r="L37" s="1"/>
      <c r="V37" s="1"/>
      <c r="AA37" t="s">
        <v>55</v>
      </c>
      <c r="AB37" s="67">
        <f>SUM(AB32:AB36)</f>
        <v>0</v>
      </c>
      <c r="AC37" s="46">
        <f>SUM(AC32:AC36)</f>
        <v>0</v>
      </c>
    </row>
    <row r="38" spans="2:29" x14ac:dyDescent="0.3">
      <c r="B38" s="1"/>
      <c r="C38" s="1"/>
      <c r="D38" s="1"/>
      <c r="E38" s="64"/>
      <c r="F38" s="64"/>
      <c r="G38" s="64"/>
      <c r="H38" s="64"/>
      <c r="I38" s="16"/>
      <c r="K38" s="1"/>
      <c r="L38" s="1"/>
      <c r="V38" s="1"/>
      <c r="AB38" s="67"/>
    </row>
    <row r="39" spans="2:29" x14ac:dyDescent="0.3">
      <c r="B39" s="1"/>
      <c r="C39" s="1"/>
      <c r="D39" s="1"/>
      <c r="E39" s="64"/>
      <c r="F39" s="64"/>
      <c r="G39" s="64"/>
      <c r="H39" s="64"/>
      <c r="I39" s="16"/>
      <c r="K39" s="1"/>
      <c r="L39" s="1"/>
      <c r="V39" s="1"/>
      <c r="AB39" s="68" t="s">
        <v>55</v>
      </c>
      <c r="AC39" s="58" t="s">
        <v>55</v>
      </c>
    </row>
    <row r="40" spans="2:29" x14ac:dyDescent="0.3">
      <c r="B40" s="1"/>
      <c r="C40" s="1"/>
      <c r="D40" s="1"/>
      <c r="E40" s="64"/>
      <c r="F40" s="64"/>
      <c r="G40" s="64"/>
      <c r="H40" s="64"/>
      <c r="I40" s="16"/>
      <c r="K40" s="1"/>
      <c r="L40" s="1"/>
      <c r="V40" s="1"/>
      <c r="AA40" t="s">
        <v>774</v>
      </c>
      <c r="AB40" s="68" t="s">
        <v>767</v>
      </c>
      <c r="AC40" t="s">
        <v>784</v>
      </c>
    </row>
    <row r="41" spans="2:29" x14ac:dyDescent="0.3">
      <c r="B41" s="1"/>
      <c r="C41" s="1"/>
      <c r="D41" s="1"/>
      <c r="E41" s="64"/>
      <c r="F41" s="64"/>
      <c r="G41" s="64"/>
      <c r="H41" s="64"/>
      <c r="I41" s="16"/>
      <c r="K41" s="1"/>
      <c r="L41" s="1"/>
      <c r="V41" s="1"/>
      <c r="AA41" t="s">
        <v>779</v>
      </c>
      <c r="AB41" s="66">
        <f t="shared" ref="AB41:AC45" si="3">AB12+AB23+AB32</f>
        <v>0</v>
      </c>
      <c r="AC41" s="16">
        <f t="shared" si="3"/>
        <v>0</v>
      </c>
    </row>
    <row r="42" spans="2:29" x14ac:dyDescent="0.3">
      <c r="B42" s="1"/>
      <c r="C42" s="1"/>
      <c r="D42" s="1"/>
      <c r="E42" s="64"/>
      <c r="F42" s="64"/>
      <c r="G42" s="64"/>
      <c r="H42" s="64"/>
      <c r="I42" s="16"/>
      <c r="K42" s="1"/>
      <c r="L42" s="1"/>
      <c r="V42" s="1"/>
      <c r="AA42" t="s">
        <v>780</v>
      </c>
      <c r="AB42" s="66">
        <f t="shared" si="3"/>
        <v>0</v>
      </c>
      <c r="AC42" s="16">
        <f t="shared" si="3"/>
        <v>0</v>
      </c>
    </row>
    <row r="43" spans="2:29" x14ac:dyDescent="0.3">
      <c r="B43" s="1"/>
      <c r="C43" s="1"/>
      <c r="D43" s="1"/>
      <c r="E43" s="64"/>
      <c r="F43" s="64"/>
      <c r="G43" s="64"/>
      <c r="H43" s="64"/>
      <c r="I43" s="16"/>
      <c r="K43" s="1"/>
      <c r="L43" s="1"/>
      <c r="V43" s="1"/>
      <c r="AA43" t="s">
        <v>781</v>
      </c>
      <c r="AB43" s="66">
        <f t="shared" si="3"/>
        <v>0</v>
      </c>
      <c r="AC43" s="16">
        <f t="shared" si="3"/>
        <v>0</v>
      </c>
    </row>
    <row r="44" spans="2:29" x14ac:dyDescent="0.3">
      <c r="B44" s="1"/>
      <c r="C44" s="1"/>
      <c r="D44" s="1"/>
      <c r="E44" s="64"/>
      <c r="F44" s="64"/>
      <c r="G44" s="64"/>
      <c r="H44" s="64"/>
      <c r="I44" s="16"/>
      <c r="K44" s="1"/>
      <c r="L44" s="1"/>
      <c r="V44" s="1"/>
      <c r="AA44" t="s">
        <v>782</v>
      </c>
      <c r="AB44" s="66">
        <f t="shared" si="3"/>
        <v>0</v>
      </c>
      <c r="AC44" s="16">
        <f t="shared" si="3"/>
        <v>0</v>
      </c>
    </row>
    <row r="45" spans="2:29" x14ac:dyDescent="0.3">
      <c r="B45" s="1"/>
      <c r="C45" s="1"/>
      <c r="D45" s="1"/>
      <c r="E45" s="64"/>
      <c r="F45" s="64"/>
      <c r="G45" s="64"/>
      <c r="H45" s="64"/>
      <c r="I45" s="16"/>
      <c r="K45" s="1"/>
      <c r="L45" s="1"/>
      <c r="V45" s="1"/>
      <c r="AA45" t="s">
        <v>783</v>
      </c>
      <c r="AB45" s="66">
        <f t="shared" si="3"/>
        <v>0</v>
      </c>
      <c r="AC45" s="16">
        <f t="shared" si="3"/>
        <v>0</v>
      </c>
    </row>
    <row r="46" spans="2:29" x14ac:dyDescent="0.3">
      <c r="B46" s="1"/>
      <c r="C46" s="1"/>
      <c r="D46" s="1"/>
      <c r="E46" s="64"/>
      <c r="F46" s="64"/>
      <c r="G46" s="64"/>
      <c r="H46" s="64"/>
      <c r="I46" s="16"/>
      <c r="K46" s="1"/>
      <c r="L46" s="1"/>
      <c r="V46" s="1"/>
      <c r="AA46" t="s">
        <v>785</v>
      </c>
      <c r="AB46" s="66">
        <f>SUM(AB41:AB45)</f>
        <v>0</v>
      </c>
      <c r="AC46" s="16">
        <f>SUM(AC41:AC45)</f>
        <v>0</v>
      </c>
    </row>
    <row r="47" spans="2:29" x14ac:dyDescent="0.3">
      <c r="B47" s="1"/>
      <c r="C47" s="1"/>
      <c r="D47" s="1"/>
      <c r="E47" s="64"/>
      <c r="F47" s="64"/>
      <c r="G47" s="64"/>
      <c r="H47" s="64"/>
      <c r="I47" s="16"/>
      <c r="K47" s="1"/>
      <c r="L47" s="1"/>
      <c r="V47" s="1"/>
      <c r="AA47" t="s">
        <v>786</v>
      </c>
      <c r="AB47" s="66"/>
      <c r="AC47" s="16">
        <f>AC18</f>
        <v>0</v>
      </c>
    </row>
    <row r="48" spans="2:29" x14ac:dyDescent="0.3">
      <c r="B48" s="1"/>
      <c r="C48" s="1"/>
      <c r="D48" s="1"/>
      <c r="E48" s="64"/>
      <c r="F48" s="64"/>
      <c r="G48" s="64"/>
      <c r="H48" s="64"/>
      <c r="I48" s="16"/>
      <c r="K48" s="1"/>
      <c r="L48" s="1"/>
      <c r="V48" s="1"/>
      <c r="AA48" t="s">
        <v>55</v>
      </c>
      <c r="AB48" s="67">
        <f>AB46</f>
        <v>0</v>
      </c>
      <c r="AC48" s="46">
        <f>SUM(AC46:AC47)</f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V64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17" sqref="Q17"/>
    </sheetView>
  </sheetViews>
  <sheetFormatPr defaultRowHeight="14.4" x14ac:dyDescent="0.3"/>
  <cols>
    <col min="1" max="1" width="6.21875" customWidth="1"/>
    <col min="3" max="3" width="31.5546875" customWidth="1"/>
    <col min="4" max="4" width="9.109375" customWidth="1"/>
    <col min="5" max="6" width="5.5546875" customWidth="1"/>
    <col min="7" max="8" width="8.6640625" customWidth="1"/>
    <col min="9" max="9" width="5.6640625" bestFit="1" customWidth="1"/>
    <col min="10" max="11" width="6.6640625" customWidth="1"/>
    <col min="12" max="12" width="7.44140625" customWidth="1"/>
    <col min="13" max="13" width="10.109375" customWidth="1"/>
    <col min="14" max="14" width="11.33203125" bestFit="1" customWidth="1"/>
    <col min="15" max="16" width="8.88671875" customWidth="1"/>
  </cols>
  <sheetData>
    <row r="1" spans="1:16" x14ac:dyDescent="0.3">
      <c r="C1" s="1"/>
      <c r="D1" s="44"/>
      <c r="E1" s="1"/>
      <c r="F1" s="1"/>
      <c r="G1" s="1"/>
      <c r="H1" s="1"/>
      <c r="I1" s="1"/>
      <c r="J1" s="1"/>
      <c r="K1" s="1"/>
      <c r="L1" s="1"/>
      <c r="M1" s="1"/>
    </row>
    <row r="2" spans="1:16" x14ac:dyDescent="0.3">
      <c r="E2" s="43"/>
      <c r="F2" s="43"/>
      <c r="G2" s="43"/>
      <c r="H2" s="43"/>
    </row>
    <row r="3" spans="1:16" ht="15" thickBot="1" x14ac:dyDescent="0.35">
      <c r="D3" s="69" t="s">
        <v>56</v>
      </c>
      <c r="E3" s="69"/>
      <c r="F3" s="69"/>
      <c r="G3" s="69" t="s">
        <v>693</v>
      </c>
      <c r="H3" s="69"/>
      <c r="I3" s="43"/>
      <c r="J3" s="43"/>
      <c r="K3" s="43"/>
      <c r="L3" s="43"/>
      <c r="M3" s="32" t="s">
        <v>46</v>
      </c>
      <c r="N3" s="4" t="s">
        <v>47</v>
      </c>
      <c r="O3" s="4"/>
    </row>
    <row r="4" spans="1:16" ht="15.6" thickTop="1" thickBot="1" x14ac:dyDescent="0.35">
      <c r="A4" s="4" t="s">
        <v>48</v>
      </c>
      <c r="B4" s="36">
        <v>0</v>
      </c>
      <c r="C4" s="31" t="e">
        <f>VLOOKUP(B4,IRN!$A$2:$B$664,2)</f>
        <v>#N/A</v>
      </c>
      <c r="D4" s="69" t="s">
        <v>692</v>
      </c>
      <c r="E4" s="69"/>
      <c r="F4" s="69"/>
      <c r="G4" s="69" t="s">
        <v>694</v>
      </c>
      <c r="H4" s="69"/>
      <c r="I4" s="43"/>
      <c r="J4" s="43"/>
      <c r="K4" s="43"/>
      <c r="L4" s="43"/>
      <c r="M4" s="32" t="s">
        <v>45</v>
      </c>
      <c r="N4" s="27" t="s">
        <v>788</v>
      </c>
      <c r="O4" s="4" t="s">
        <v>77</v>
      </c>
    </row>
    <row r="5" spans="1:16" ht="15" thickTop="1" x14ac:dyDescent="0.3">
      <c r="A5" s="5" t="s">
        <v>5</v>
      </c>
      <c r="B5" s="6" t="s">
        <v>6</v>
      </c>
      <c r="C5" s="7"/>
      <c r="D5" s="25" t="s">
        <v>0</v>
      </c>
      <c r="E5" s="25" t="s">
        <v>701</v>
      </c>
      <c r="F5" s="25" t="s">
        <v>1</v>
      </c>
      <c r="G5" s="47" t="s">
        <v>54</v>
      </c>
      <c r="H5" s="47" t="s">
        <v>52</v>
      </c>
      <c r="I5" s="26" t="s">
        <v>53</v>
      </c>
      <c r="J5" s="26" t="s">
        <v>2</v>
      </c>
      <c r="K5" s="26" t="s">
        <v>702</v>
      </c>
      <c r="L5" s="26" t="s">
        <v>51</v>
      </c>
      <c r="M5" s="29" t="s">
        <v>55</v>
      </c>
      <c r="N5" s="29" t="s">
        <v>3</v>
      </c>
      <c r="O5" t="s">
        <v>4</v>
      </c>
    </row>
    <row r="6" spans="1:16" x14ac:dyDescent="0.3">
      <c r="A6" s="5"/>
      <c r="B6" s="5" t="s">
        <v>753</v>
      </c>
      <c r="C6" s="9" t="s">
        <v>754</v>
      </c>
      <c r="D6" s="8">
        <f>SUMIFS('FTE Detail'!$O$1:$O$99999,'FTE Detail'!$L$1:$L$99999,D$5,'FTE Detail'!$A$1:$A$99999,SFPR!$B$4)</f>
        <v>0</v>
      </c>
      <c r="E6" s="8">
        <f>SUMIFS('FTE Detail'!$O$1:$O$99999,'FTE Detail'!$L$1:$L$99999,E$5,'FTE Detail'!$A$1:$A$99999,SFPR!$B$4,'FTE Detail'!$V$1:$V$99999,"FULL")</f>
        <v>0</v>
      </c>
      <c r="F6" s="8">
        <f>SUMIFS('FTE Detail'!$O$1:$O$99999,'FTE Detail'!$L$1:$L$99999,F$5,'FTE Detail'!$A$1:$A$99999,SFPR!$B$4,'FTE Detail'!$V$1:$V$99999,"FULL")</f>
        <v>0</v>
      </c>
      <c r="G6" s="8">
        <f>SUMIFS('FTE Detail'!$O$1:$O$99999,'FTE Detail'!$L$1:$L$99999,G$5,'FTE Detail'!$H$1:$H$99999,SFPR!$B$4,'FTE Detail'!$V$1:$V$99999,"FULL")</f>
        <v>0</v>
      </c>
      <c r="H6" s="8">
        <f>SUMIFS('FTE Detail'!$O$1:$O$99999,'FTE Detail'!$L$1:$L$99999,H$5,'FTE Detail'!$H$1:$H$99999,SFPR!$B$4)</f>
        <v>0</v>
      </c>
      <c r="I6" s="8">
        <f>SUMIFS('FTE Detail'!$O$1:$O$99999,'FTE Detail'!$L$1:$L$99999,I$5,'FTE Detail'!$M$1:$M$99999,SFPR!$B$4)</f>
        <v>0</v>
      </c>
      <c r="J6" s="8">
        <f>SUMIFS('FTE Detail'!$O$1:$O$99999,'FTE Detail'!$L$1:$L$99999,J$5,'FTE Detail'!$M$1:$M$99999,SFPR!$B$4)</f>
        <v>0</v>
      </c>
      <c r="K6" s="8">
        <f>SUMIFS('FTE Detail'!$O$1:$O$99999,'FTE Detail'!$L$1:$L$99999,K$5,'FTE Detail'!$M$1:$M$99999,SFPR!$B$4)</f>
        <v>0</v>
      </c>
      <c r="L6" s="8">
        <f>SUMIFS('FTE Detail'!$O$1:$O$99999,'FTE Detail'!$L$1:$L$99999,L$5,'FTE Detail'!$M$1:$M$99999,SFPR!$B$4)</f>
        <v>0</v>
      </c>
      <c r="M6" s="8">
        <f>SUM(D6:L6)</f>
        <v>0</v>
      </c>
      <c r="N6" s="10">
        <v>0</v>
      </c>
      <c r="O6" s="3">
        <f>M6-N6</f>
        <v>0</v>
      </c>
      <c r="P6" s="3"/>
    </row>
    <row r="7" spans="1:16" x14ac:dyDescent="0.3">
      <c r="A7" s="5" t="s">
        <v>7</v>
      </c>
      <c r="B7" s="11" t="s">
        <v>8</v>
      </c>
      <c r="C7" s="12"/>
      <c r="D7" s="12"/>
      <c r="E7" s="13"/>
      <c r="F7" s="13"/>
      <c r="G7" s="13"/>
      <c r="H7" s="13"/>
      <c r="I7" s="13"/>
      <c r="J7" s="13"/>
      <c r="K7" s="13"/>
      <c r="L7" s="13"/>
      <c r="M7" s="12"/>
      <c r="N7" s="13"/>
    </row>
    <row r="8" spans="1:16" x14ac:dyDescent="0.3">
      <c r="A8" s="17"/>
      <c r="B8" s="5" t="s">
        <v>9</v>
      </c>
      <c r="C8" s="9" t="s">
        <v>10</v>
      </c>
      <c r="D8" s="8">
        <f>SUMIFS('FTE Detail'!$O$1:$O$99999,'FTE Detail'!$L$1:$L$99999,D$5,'FTE Detail'!$A$1:$A$99999,SFPR!$B$4,'FTE Detail'!$V$1:$V$99999,"FULL",'FTE Detail'!$R$1:$R$99999,1)</f>
        <v>0</v>
      </c>
      <c r="E8" s="8">
        <f>SUMIFS('FTE Detail'!$O$1:$O$99999,'FTE Detail'!$L$1:$L$99999,E$5,'FTE Detail'!$A$1:$A$99999,SFPR!$B$4,'FTE Detail'!$V$1:$V$99999,"FULL",'FTE Detail'!$R$1:$R$99999,1)</f>
        <v>0</v>
      </c>
      <c r="F8" s="8">
        <f>SUMIFS('FTE Detail'!$O$1:$O$99999,'FTE Detail'!$L$1:$L$99999,F$5,'FTE Detail'!$A$1:$A$99999,SFPR!$B$4,'FTE Detail'!$V$1:$V$99999,"FULL",'FTE Detail'!$R$1:$R$99999,1)</f>
        <v>0</v>
      </c>
      <c r="G8" s="8">
        <f>SUMIFS('FTE Detail'!$O$1:$O$99999,'FTE Detail'!$L$1:$L$99999,G$5,'FTE Detail'!$H$1:$H$99999,SFPR!$B$4,'FTE Detail'!$V$1:$V$99999,"FULL",'FTE Detail'!$R$1:$R$99999,1)</f>
        <v>0</v>
      </c>
      <c r="H8" s="8">
        <f>SUMIFS('FTE Detail'!$O$1:$O$99999,'FTE Detail'!$L$1:$L$99999,H$5,'FTE Detail'!$H$1:$H$99999,SFPR!$B$4,'FTE Detail'!$V$1:$V$99999,"FULL",'FTE Detail'!$R$1:$R$99999,1)</f>
        <v>0</v>
      </c>
      <c r="I8" s="24"/>
      <c r="J8" s="24"/>
      <c r="K8" s="24"/>
      <c r="L8" s="24"/>
      <c r="M8" s="23">
        <f t="shared" ref="M8:M13" si="0">SUM(D8:L8)</f>
        <v>0</v>
      </c>
      <c r="N8" s="8">
        <v>0</v>
      </c>
      <c r="O8" s="3">
        <f t="shared" ref="O8:O19" si="1">M8-N8</f>
        <v>0</v>
      </c>
    </row>
    <row r="9" spans="1:16" x14ac:dyDescent="0.3">
      <c r="A9" s="17"/>
      <c r="B9" s="5" t="s">
        <v>11</v>
      </c>
      <c r="C9" s="9" t="s">
        <v>12</v>
      </c>
      <c r="D9" s="8">
        <f>SUMIFS('FTE Detail'!$O$1:$O$99999,'FTE Detail'!$L$1:$L$99999,D$5,'FTE Detail'!$A$1:$A$99999,SFPR!$B$4,'FTE Detail'!$V$1:$V$99999,"FULL",'FTE Detail'!$R$1:$R$99999,2)</f>
        <v>0</v>
      </c>
      <c r="E9" s="8">
        <f>SUMIFS('FTE Detail'!$O$1:$O$99999,'FTE Detail'!$L$1:$L$99999,E$5,'FTE Detail'!$A$1:$A$99999,SFPR!$B$4,'FTE Detail'!$V$1:$V$99999,"FULL",'FTE Detail'!$R$1:$R$99999,2)</f>
        <v>0</v>
      </c>
      <c r="F9" s="8">
        <f>SUMIFS('FTE Detail'!$O$1:$O$99999,'FTE Detail'!$L$1:$L$99999,F$5,'FTE Detail'!$A$1:$A$99999,SFPR!$B$4,'FTE Detail'!$V$1:$V$99999,"FULL",'FTE Detail'!$R$1:$R$99999,2)</f>
        <v>0</v>
      </c>
      <c r="G9" s="8">
        <f>SUMIFS('FTE Detail'!$O$1:$O$99999,'FTE Detail'!$L$1:$L$99999,G$5,'FTE Detail'!$H$1:$H$99999,SFPR!$B$4,'FTE Detail'!$V$1:$V$99999,"FULL",'FTE Detail'!$R$1:$R$99999,2)</f>
        <v>0</v>
      </c>
      <c r="H9" s="8">
        <f>SUMIFS('FTE Detail'!$O$1:$O$99999,'FTE Detail'!$L$1:$L$99999,H$5,'FTE Detail'!$H$1:$H$99999,SFPR!$B$4,'FTE Detail'!$V$1:$V$99999,"FULL",'FTE Detail'!$R$1:$R$99999,2)</f>
        <v>0</v>
      </c>
      <c r="I9" s="24"/>
      <c r="J9" s="24"/>
      <c r="K9" s="24"/>
      <c r="L9" s="24"/>
      <c r="M9" s="23">
        <f t="shared" si="0"/>
        <v>0</v>
      </c>
      <c r="N9" s="8">
        <v>0</v>
      </c>
      <c r="O9" s="3">
        <f t="shared" si="1"/>
        <v>0</v>
      </c>
    </row>
    <row r="10" spans="1:16" x14ac:dyDescent="0.3">
      <c r="A10" s="17"/>
      <c r="B10" s="5" t="s">
        <v>13</v>
      </c>
      <c r="C10" s="9" t="s">
        <v>14</v>
      </c>
      <c r="D10" s="8">
        <f>SUMIFS('FTE Detail'!$O$1:$O$99999,'FTE Detail'!$L$1:$L$99999,D$5,'FTE Detail'!$A$1:$A$99999,SFPR!$B$4,'FTE Detail'!$V$1:$V$99999,"FULL",'FTE Detail'!$R$1:$R$99999,3)</f>
        <v>0</v>
      </c>
      <c r="E10" s="8">
        <f>SUMIFS('FTE Detail'!$O$1:$O$99999,'FTE Detail'!$L$1:$L$99999,E$5,'FTE Detail'!$A$1:$A$99999,SFPR!$B$4,'FTE Detail'!$V$1:$V$99999,"FULL",'FTE Detail'!$R$1:$R$99999,3)</f>
        <v>0</v>
      </c>
      <c r="F10" s="8">
        <f>SUMIFS('FTE Detail'!$O$1:$O$99999,'FTE Detail'!$L$1:$L$99999,F$5,'FTE Detail'!$A$1:$A$99999,SFPR!$B$4,'FTE Detail'!$V$1:$V$99999,"FULL",'FTE Detail'!$R$1:$R$99999,3)</f>
        <v>0</v>
      </c>
      <c r="G10" s="8">
        <f>SUMIFS('FTE Detail'!$O$1:$O$99999,'FTE Detail'!$L$1:$L$99999,G$5,'FTE Detail'!$H$1:$H$99999,SFPR!$B$4,'FTE Detail'!$V$1:$V$99999,"FULL",'FTE Detail'!$R$1:$R$99999,3)</f>
        <v>0</v>
      </c>
      <c r="H10" s="8">
        <f>SUMIFS('FTE Detail'!$O$1:$O$99999,'FTE Detail'!$L$1:$L$99999,H$5,'FTE Detail'!$H$1:$H$99999,SFPR!$B$4,'FTE Detail'!$V$1:$V$99999,"FULL",'FTE Detail'!$R$1:$R$99999,3)</f>
        <v>0</v>
      </c>
      <c r="I10" s="24"/>
      <c r="J10" s="24"/>
      <c r="K10" s="24"/>
      <c r="L10" s="24"/>
      <c r="M10" s="23">
        <f t="shared" si="0"/>
        <v>0</v>
      </c>
      <c r="N10" s="8">
        <v>0</v>
      </c>
      <c r="O10" s="3">
        <f t="shared" si="1"/>
        <v>0</v>
      </c>
      <c r="P10" t="s">
        <v>50</v>
      </c>
    </row>
    <row r="11" spans="1:16" x14ac:dyDescent="0.3">
      <c r="A11" s="17"/>
      <c r="B11" s="5" t="s">
        <v>15</v>
      </c>
      <c r="C11" s="9" t="s">
        <v>16</v>
      </c>
      <c r="D11" s="8">
        <f>SUMIFS('FTE Detail'!$O$1:$O$99999,'FTE Detail'!$L$1:$L$99999,D$5,'FTE Detail'!$A$1:$A$99999,SFPR!$B$4,'FTE Detail'!$V$1:$V$99999,"FULL",'FTE Detail'!$R$1:$R$99999,4)</f>
        <v>0</v>
      </c>
      <c r="E11" s="8">
        <f>SUMIFS('FTE Detail'!$O$1:$O$99999,'FTE Detail'!$L$1:$L$99999,E$5,'FTE Detail'!$A$1:$A$99999,SFPR!$B$4,'FTE Detail'!$V$1:$V$99999,"FULL",'FTE Detail'!$R$1:$R$99999,4)</f>
        <v>0</v>
      </c>
      <c r="F11" s="8">
        <f>SUMIFS('FTE Detail'!$O$1:$O$99999,'FTE Detail'!$L$1:$L$99999,F$5,'FTE Detail'!$A$1:$A$99999,SFPR!$B$4,'FTE Detail'!$V$1:$V$99999,"FULL",'FTE Detail'!$R$1:$R$99999,4)</f>
        <v>0</v>
      </c>
      <c r="G11" s="8">
        <f>SUMIFS('FTE Detail'!$O$1:$O$99999,'FTE Detail'!$L$1:$L$99999,G$5,'FTE Detail'!$H$1:$H$99999,SFPR!$B$4,'FTE Detail'!$V$1:$V$99999,"FULL",'FTE Detail'!$R$1:$R$99999,4)</f>
        <v>0</v>
      </c>
      <c r="H11" s="8">
        <f>SUMIFS('FTE Detail'!$O$1:$O$99999,'FTE Detail'!$L$1:$L$99999,H$5,'FTE Detail'!$H$1:$H$99999,SFPR!$B$4,'FTE Detail'!$V$1:$V$99999,"FULL",'FTE Detail'!$R$1:$R$99999,4)</f>
        <v>0</v>
      </c>
      <c r="I11" s="24"/>
      <c r="J11" s="24"/>
      <c r="K11" s="24"/>
      <c r="L11" s="24"/>
      <c r="M11" s="23">
        <f t="shared" si="0"/>
        <v>0</v>
      </c>
      <c r="N11" s="8">
        <v>0</v>
      </c>
      <c r="O11" s="3">
        <f t="shared" si="1"/>
        <v>0</v>
      </c>
    </row>
    <row r="12" spans="1:16" x14ac:dyDescent="0.3">
      <c r="A12" s="17"/>
      <c r="B12" s="5" t="s">
        <v>17</v>
      </c>
      <c r="C12" s="9" t="s">
        <v>18</v>
      </c>
      <c r="D12" s="8">
        <f>SUMIFS('FTE Detail'!$O$1:$O$99999,'FTE Detail'!$L$1:$L$99999,D$5,'FTE Detail'!$A$1:$A$99999,SFPR!$B$4,'FTE Detail'!$V$1:$V$99999,"FULL",'FTE Detail'!$R$1:$R$99999,5)</f>
        <v>0</v>
      </c>
      <c r="E12" s="8">
        <f>SUMIFS('FTE Detail'!$O$1:$O$99999,'FTE Detail'!$L$1:$L$99999,E$5,'FTE Detail'!$A$1:$A$99999,SFPR!$B$4,'FTE Detail'!$V$1:$V$99999,"FULL",'FTE Detail'!$R$1:$R$99999,5)</f>
        <v>0</v>
      </c>
      <c r="F12" s="8">
        <f>SUMIFS('FTE Detail'!$O$1:$O$99999,'FTE Detail'!$L$1:$L$99999,F$5,'FTE Detail'!$A$1:$A$99999,SFPR!$B$4,'FTE Detail'!$V$1:$V$99999,"FULL",'FTE Detail'!$R$1:$R$99999,5)</f>
        <v>0</v>
      </c>
      <c r="G12" s="8">
        <f>SUMIFS('FTE Detail'!$O$1:$O$99999,'FTE Detail'!$L$1:$L$99999,G$5,'FTE Detail'!$H$1:$H$99999,SFPR!$B$4,'FTE Detail'!$V$1:$V$99999,"FULL",'FTE Detail'!$R$1:$R$99999,5)</f>
        <v>0</v>
      </c>
      <c r="H12" s="8">
        <f>SUMIFS('FTE Detail'!$O$1:$O$99999,'FTE Detail'!$L$1:$L$99999,H$5,'FTE Detail'!$H$1:$H$99999,SFPR!$B$4,'FTE Detail'!$V$1:$V$99999,"FULL",'FTE Detail'!$R$1:$R$99999,5)</f>
        <v>0</v>
      </c>
      <c r="I12" s="24"/>
      <c r="J12" s="24"/>
      <c r="K12" s="24"/>
      <c r="L12" s="24"/>
      <c r="M12" s="23">
        <f t="shared" si="0"/>
        <v>0</v>
      </c>
      <c r="N12" s="8">
        <v>0</v>
      </c>
      <c r="O12" s="3">
        <f t="shared" si="1"/>
        <v>0</v>
      </c>
    </row>
    <row r="13" spans="1:16" x14ac:dyDescent="0.3">
      <c r="A13" s="17"/>
      <c r="B13" s="5" t="s">
        <v>19</v>
      </c>
      <c r="C13" s="9" t="s">
        <v>20</v>
      </c>
      <c r="D13" s="8">
        <f>SUMIFS('FTE Detail'!$O$1:$O$99999,'FTE Detail'!$L$1:$L$99999,D$5,'FTE Detail'!$A$1:$A$99999,SFPR!$B$4,'FTE Detail'!$V$1:$V$99999,"FULL",'FTE Detail'!$R$1:$R$99999,6)</f>
        <v>0</v>
      </c>
      <c r="E13" s="8">
        <f>SUMIFS('FTE Detail'!$O$1:$O$99999,'FTE Detail'!$L$1:$L$99999,E$5,'FTE Detail'!$A$1:$A$99999,SFPR!$B$4,'FTE Detail'!$V$1:$V$99999,"FULL",'FTE Detail'!$R$1:$R$99999,6)</f>
        <v>0</v>
      </c>
      <c r="F13" s="8">
        <f>SUMIFS('FTE Detail'!$O$1:$O$99999,'FTE Detail'!$L$1:$L$99999,F$5,'FTE Detail'!$A$1:$A$99999,SFPR!$B$4,'FTE Detail'!$V$1:$V$99999,"FULL",'FTE Detail'!$R$1:$R$99999,6)</f>
        <v>0</v>
      </c>
      <c r="G13" s="8">
        <f>SUMIFS('FTE Detail'!$O$1:$O$99999,'FTE Detail'!$L$1:$L$99999,G$5,'FTE Detail'!$H$1:$H$99999,SFPR!$B$4,'FTE Detail'!$V$1:$V$99999,"FULL",'FTE Detail'!$R$1:$R$99999,6)</f>
        <v>0</v>
      </c>
      <c r="H13" s="8">
        <f>SUMIFS('FTE Detail'!$O$1:$O$99999,'FTE Detail'!$L$1:$L$99999,H$5,'FTE Detail'!$H$1:$H$99999,SFPR!$B$4,'FTE Detail'!$V$1:$V$99999,"FULL",'FTE Detail'!$R$1:$R$99999,6)</f>
        <v>0</v>
      </c>
      <c r="I13" s="24"/>
      <c r="J13" s="24"/>
      <c r="K13" s="24"/>
      <c r="L13" s="24"/>
      <c r="M13" s="23">
        <f t="shared" si="0"/>
        <v>0</v>
      </c>
      <c r="N13" s="8">
        <v>0</v>
      </c>
      <c r="O13" s="3">
        <f t="shared" si="1"/>
        <v>0</v>
      </c>
    </row>
    <row r="14" spans="1:16" x14ac:dyDescent="0.3">
      <c r="A14" s="5" t="s">
        <v>21</v>
      </c>
      <c r="B14" s="11" t="s">
        <v>22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</row>
    <row r="15" spans="1:16" x14ac:dyDescent="0.3">
      <c r="A15" s="5"/>
      <c r="B15" s="5" t="s">
        <v>23</v>
      </c>
      <c r="C15" s="9" t="s">
        <v>24</v>
      </c>
      <c r="D15" s="21">
        <f>SUMIFS('CTE Detail'!$I$2:$I$50000,'CTE Detail'!$M$2:$M$50000,SFPR!D$5,'CTE Detail'!$J$2:$J$50000,1)</f>
        <v>0</v>
      </c>
      <c r="E15" s="21">
        <f ca="1">SUMIFS('CTE Detail'!$I$2:$I$50000,'CTE Detail'!$M$2:$M$50000,SFPR!E$5,'CTE Detail'!$J$2:$J$50000,1)</f>
        <v>0</v>
      </c>
      <c r="F15" s="21">
        <f ca="1">SUMIFS('CTE Detail'!$I$2:$I$50000,'CTE Detail'!$M$2:$M$50000,SFPR!F$5,'CTE Detail'!$J$2:$J$50000,1)</f>
        <v>0</v>
      </c>
      <c r="G15" s="21">
        <f>SUMIFS('CTE Detail'!$I$2:$I$50000,'CTE Detail'!$M$2:$M$50000,SFPR!G$5,'CTE Detail'!$J$2:$J$50000,1)</f>
        <v>0</v>
      </c>
      <c r="H15" s="21">
        <f>SUMIFS('CTE Detail'!$I$2:$I$50000,'CTE Detail'!$M$2:$M$50000,SFPR!H$5,'CTE Detail'!$J$2:$J$50000,1)</f>
        <v>0</v>
      </c>
      <c r="I15" s="21">
        <f ca="1">SUMIFS('CTE Detail'!$I$2:$I$50000,'CTE Detail'!$M$2:$M$50000,SFPR!I$5,'CTE Detail'!$J$2:$J$50000,1)</f>
        <v>0</v>
      </c>
      <c r="J15" s="21">
        <f ca="1">SUMIFS('CTE Detail'!$I$2:$I$50000,'CTE Detail'!$M$2:$M$50000,SFPR!J$5,'CTE Detail'!$J$2:$J$50000,1)</f>
        <v>0</v>
      </c>
      <c r="K15" s="21">
        <f ca="1">SUMIFS('CTE Detail'!$I$2:$I$50000,'CTE Detail'!$M$2:$M$50000,SFPR!K$5,'CTE Detail'!$J$2:$J$50000,1)</f>
        <v>0</v>
      </c>
      <c r="L15" s="21">
        <f ca="1">SUMIFS('CTE Detail'!$I$2:$I$50000,'CTE Detail'!$M$2:$M$50000,SFPR!L$5,'CTE Detail'!$J$2:$J$50000,1)</f>
        <v>0</v>
      </c>
      <c r="M15" s="21">
        <f ca="1">SUM(D15:H15)</f>
        <v>0</v>
      </c>
      <c r="N15" s="8">
        <v>0</v>
      </c>
      <c r="O15" s="3">
        <f t="shared" ca="1" si="1"/>
        <v>0</v>
      </c>
    </row>
    <row r="16" spans="1:16" x14ac:dyDescent="0.3">
      <c r="A16" s="5"/>
      <c r="B16" s="5" t="s">
        <v>25</v>
      </c>
      <c r="C16" s="9" t="s">
        <v>26</v>
      </c>
      <c r="D16" s="21">
        <f>SUMIFS('CTE Detail'!$I$2:$I$50000,'CTE Detail'!$M$2:$M$50000,SFPR!D$5,'CTE Detail'!$J$2:$J$50000,2)</f>
        <v>0</v>
      </c>
      <c r="E16" s="21">
        <f ca="1">SUMIFS('CTE Detail'!$I$2:$I$50000,'CTE Detail'!$M$2:$M$50000,SFPR!E$5,'CTE Detail'!$J$2:$J$50000,2)</f>
        <v>0</v>
      </c>
      <c r="F16" s="21">
        <f ca="1">SUMIFS('CTE Detail'!$I$2:$I$50000,'CTE Detail'!$M$2:$M$50000,SFPR!F$5,'CTE Detail'!$J$2:$J$50000,2)</f>
        <v>0</v>
      </c>
      <c r="G16" s="21">
        <f>SUMIFS('CTE Detail'!$I$2:$I$50000,'CTE Detail'!$M$2:$M$50000,SFPR!G$5,'CTE Detail'!$J$2:$J$50000,2)</f>
        <v>0</v>
      </c>
      <c r="H16" s="21">
        <f>SUMIFS('CTE Detail'!$I$2:$I$50000,'CTE Detail'!$M$2:$M$50000,SFPR!H$5,'CTE Detail'!$J$2:$J$50000,2)</f>
        <v>0</v>
      </c>
      <c r="I16" s="21">
        <f ca="1">SUMIFS('CTE Detail'!$I$2:$I$50000,'CTE Detail'!$M$2:$M$50000,SFPR!I$5,'CTE Detail'!$J$2:$J$50000,2)</f>
        <v>0</v>
      </c>
      <c r="J16" s="21">
        <f ca="1">SUMIFS('CTE Detail'!$I$2:$I$50000,'CTE Detail'!$M$2:$M$50000,SFPR!J$5,'CTE Detail'!$J$2:$J$50000,2)</f>
        <v>0</v>
      </c>
      <c r="K16" s="21">
        <f ca="1">SUMIFS('CTE Detail'!$I$2:$I$50000,'CTE Detail'!$M$2:$M$50000,SFPR!K$5,'CTE Detail'!$J$2:$J$50000,2)</f>
        <v>0</v>
      </c>
      <c r="L16" s="21">
        <f ca="1">SUMIFS('CTE Detail'!$I$2:$I$50000,'CTE Detail'!$M$2:$M$50000,SFPR!L$5,'CTE Detail'!$J$2:$J$50000,2)</f>
        <v>0</v>
      </c>
      <c r="M16" s="21">
        <f t="shared" ref="M16:M19" ca="1" si="2">SUM(D16:H16)</f>
        <v>0</v>
      </c>
      <c r="N16" s="8">
        <v>0</v>
      </c>
      <c r="O16" s="3">
        <f t="shared" ca="1" si="1"/>
        <v>0</v>
      </c>
    </row>
    <row r="17" spans="1:22" x14ac:dyDescent="0.3">
      <c r="A17" s="5"/>
      <c r="B17" s="5" t="s">
        <v>27</v>
      </c>
      <c r="C17" s="9" t="s">
        <v>28</v>
      </c>
      <c r="D17" s="21">
        <f>SUMIFS('CTE Detail'!$I$2:$I$50000,'CTE Detail'!$M$2:$M$50000,SFPR!D$5,'CTE Detail'!$J$2:$J$50000,3)</f>
        <v>0</v>
      </c>
      <c r="E17" s="21">
        <f ca="1">SUMIFS('CTE Detail'!$I$2:$I$50000,'CTE Detail'!$M$2:$M$50000,SFPR!E$5,'CTE Detail'!$J$2:$J$50000,3)</f>
        <v>0</v>
      </c>
      <c r="F17" s="21">
        <f ca="1">SUMIFS('CTE Detail'!$I$2:$I$50000,'CTE Detail'!$M$2:$M$50000,SFPR!F$5,'CTE Detail'!$J$2:$J$50000,3)</f>
        <v>0</v>
      </c>
      <c r="G17" s="21">
        <f>SUMIFS('CTE Detail'!$I$2:$I$50000,'CTE Detail'!$M$2:$M$50000,SFPR!G$5,'CTE Detail'!$J$2:$J$50000,3)</f>
        <v>0</v>
      </c>
      <c r="H17" s="21">
        <f>SUMIFS('CTE Detail'!$I$2:$I$50000,'CTE Detail'!$M$2:$M$50000,SFPR!H$5,'CTE Detail'!$J$2:$J$50000,3)</f>
        <v>0</v>
      </c>
      <c r="I17" s="21">
        <f ca="1">SUMIFS('CTE Detail'!$I$2:$I$50000,'CTE Detail'!$M$2:$M$50000,SFPR!I$5,'CTE Detail'!$J$2:$J$50000,3)</f>
        <v>0</v>
      </c>
      <c r="J17" s="21">
        <f ca="1">SUMIFS('CTE Detail'!$I$2:$I$50000,'CTE Detail'!$M$2:$M$50000,SFPR!J$5,'CTE Detail'!$J$2:$J$50000,3)</f>
        <v>0</v>
      </c>
      <c r="K17" s="21">
        <f ca="1">SUMIFS('CTE Detail'!$I$2:$I$50000,'CTE Detail'!$M$2:$M$50000,SFPR!K$5,'CTE Detail'!$J$2:$J$50000,3)</f>
        <v>0</v>
      </c>
      <c r="L17" s="21">
        <f ca="1">SUMIFS('CTE Detail'!$I$2:$I$50000,'CTE Detail'!$M$2:$M$50000,SFPR!L$5,'CTE Detail'!$J$2:$J$50000,3)</f>
        <v>0</v>
      </c>
      <c r="M17" s="21">
        <f t="shared" ca="1" si="2"/>
        <v>0</v>
      </c>
      <c r="N17" s="8">
        <v>0</v>
      </c>
      <c r="O17" s="3">
        <f t="shared" ca="1" si="1"/>
        <v>0</v>
      </c>
    </row>
    <row r="18" spans="1:22" x14ac:dyDescent="0.3">
      <c r="A18" s="5"/>
      <c r="B18" s="5" t="s">
        <v>29</v>
      </c>
      <c r="C18" s="9" t="s">
        <v>30</v>
      </c>
      <c r="D18" s="21">
        <f>SUMIFS('CTE Detail'!$I$2:$I$50000,'CTE Detail'!$M$2:$M$50000,SFPR!D$5,'CTE Detail'!$J$2:$J$50000,4)</f>
        <v>0</v>
      </c>
      <c r="E18" s="21">
        <f ca="1">SUMIFS('CTE Detail'!$I$2:$I$50000,'CTE Detail'!$M$2:$M$50000,SFPR!E$5,'CTE Detail'!$J$2:$J$50000,4)</f>
        <v>0</v>
      </c>
      <c r="F18" s="21">
        <f ca="1">SUMIFS('CTE Detail'!$I$2:$I$50000,'CTE Detail'!$M$2:$M$50000,SFPR!F$5,'CTE Detail'!$J$2:$J$50000,4)</f>
        <v>0</v>
      </c>
      <c r="G18" s="21">
        <f>SUMIFS('CTE Detail'!$I$2:$I$50000,'CTE Detail'!$M$2:$M$50000,SFPR!G$5,'CTE Detail'!$J$2:$J$50000,4)</f>
        <v>0</v>
      </c>
      <c r="H18" s="21">
        <f>SUMIFS('CTE Detail'!$I$2:$I$50000,'CTE Detail'!$M$2:$M$50000,SFPR!H$5,'CTE Detail'!$J$2:$J$50000,4)</f>
        <v>0</v>
      </c>
      <c r="I18" s="21">
        <f ca="1">SUMIFS('CTE Detail'!$I$2:$I$50000,'CTE Detail'!$M$2:$M$50000,SFPR!I$5,'CTE Detail'!$J$2:$J$50000,4)</f>
        <v>0</v>
      </c>
      <c r="J18" s="21">
        <f ca="1">SUMIFS('CTE Detail'!$I$2:$I$50000,'CTE Detail'!$M$2:$M$50000,SFPR!J$5,'CTE Detail'!$J$2:$J$50000,4)</f>
        <v>0</v>
      </c>
      <c r="K18" s="21">
        <f ca="1">SUMIFS('CTE Detail'!$I$2:$I$50000,'CTE Detail'!$M$2:$M$50000,SFPR!K$5,'CTE Detail'!$J$2:$J$50000,4)</f>
        <v>0</v>
      </c>
      <c r="L18" s="21">
        <f ca="1">SUMIFS('CTE Detail'!$I$2:$I$50000,'CTE Detail'!$M$2:$M$50000,SFPR!L$5,'CTE Detail'!$J$2:$J$50000,4)</f>
        <v>0</v>
      </c>
      <c r="M18" s="21">
        <f t="shared" ca="1" si="2"/>
        <v>0</v>
      </c>
      <c r="N18" s="8">
        <v>0</v>
      </c>
      <c r="O18" s="3">
        <f t="shared" ca="1" si="1"/>
        <v>0</v>
      </c>
    </row>
    <row r="19" spans="1:22" x14ac:dyDescent="0.3">
      <c r="A19" s="5"/>
      <c r="B19" s="5" t="s">
        <v>31</v>
      </c>
      <c r="C19" s="9" t="s">
        <v>32</v>
      </c>
      <c r="D19" s="9">
        <f>SUMIFS('CTE Detail'!$I$2:$I$50000,'CTE Detail'!$M$2:$M$50000,SFPR!D$5,'CTE Detail'!$J$2:$J$50000,5)</f>
        <v>0</v>
      </c>
      <c r="E19" s="9">
        <f ca="1">SUMIFS('CTE Detail'!$I$2:$I$50000,'CTE Detail'!$M$2:$M$50000,SFPR!E$5,'CTE Detail'!$J$2:$J$50000,5)</f>
        <v>0</v>
      </c>
      <c r="F19" s="9">
        <f ca="1">SUMIFS('CTE Detail'!$I$2:$I$50000,'CTE Detail'!$M$2:$M$50000,SFPR!F$5,'CTE Detail'!$J$2:$J$50000,5)</f>
        <v>0</v>
      </c>
      <c r="G19" s="9">
        <f>SUMIFS('CTE Detail'!$I$2:$I$50000,'CTE Detail'!$M$2:$M$50000,SFPR!G$5,'CTE Detail'!$J$2:$J$50000,5)</f>
        <v>0</v>
      </c>
      <c r="H19" s="9">
        <f>SUMIFS('CTE Detail'!$I$2:$I$50000,'CTE Detail'!$M$2:$M$50000,SFPR!H$5,'CTE Detail'!$J$2:$J$50000,5)</f>
        <v>0</v>
      </c>
      <c r="I19" s="9">
        <f ca="1">SUMIFS('CTE Detail'!$I$2:$I$50000,'CTE Detail'!$M$2:$M$50000,SFPR!I$5,'CTE Detail'!$J$2:$J$50000,5)</f>
        <v>0</v>
      </c>
      <c r="J19" s="9">
        <f ca="1">SUMIFS('CTE Detail'!$I$2:$I$50000,'CTE Detail'!$M$2:$M$50000,SFPR!J$5,'CTE Detail'!$J$2:$J$50000,5)</f>
        <v>0</v>
      </c>
      <c r="K19" s="9">
        <f ca="1">SUMIFS('CTE Detail'!$I$2:$I$50000,'CTE Detail'!$M$2:$M$50000,SFPR!K$5,'CTE Detail'!$J$2:$J$50000,5)</f>
        <v>0</v>
      </c>
      <c r="L19" s="9">
        <f ca="1">SUMIFS('CTE Detail'!$I$2:$I$50000,'CTE Detail'!$M$2:$M$50000,SFPR!L$5,'CTE Detail'!$J$2:$J$50000,5)</f>
        <v>0</v>
      </c>
      <c r="M19" s="9">
        <f t="shared" ca="1" si="2"/>
        <v>0</v>
      </c>
      <c r="N19" s="8">
        <v>0</v>
      </c>
      <c r="O19" s="3">
        <f t="shared" ca="1" si="1"/>
        <v>0</v>
      </c>
    </row>
    <row r="20" spans="1:22" x14ac:dyDescent="0.3">
      <c r="A20" s="15" t="s">
        <v>33</v>
      </c>
      <c r="B20" s="11" t="s">
        <v>34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22" x14ac:dyDescent="0.3">
      <c r="A21" s="5"/>
      <c r="B21" s="5" t="s">
        <v>35</v>
      </c>
      <c r="C21" s="9" t="s">
        <v>36</v>
      </c>
      <c r="D21" s="8">
        <f>SUMIFS('FTE Detail'!$O$1:$O$99999,'FTE Detail'!$L$1:$L$99999,D$5,'FTE Detail'!$A$1:$A$99999,SFPR!$B$4,'FTE Detail'!$V$1:$V$99999,"FULL",'FTE Detail'!$T$1:$T$99999,"L")</f>
        <v>0</v>
      </c>
      <c r="E21" s="8">
        <f>SUMIFS('FTE Detail'!$O$1:$O$99999,'FTE Detail'!$L$1:$L$99999,E$5,'FTE Detail'!$A$1:$A$99999,SFPR!$B$4,'FTE Detail'!$V$1:$V$99999,"FULL",'FTE Detail'!$T$1:$T$99999,"L")</f>
        <v>0</v>
      </c>
      <c r="F21" s="8">
        <f>SUMIFS('FTE Detail'!$O$1:$O$99999,'FTE Detail'!$L$1:$L$99999,F$5,'FTE Detail'!$A$1:$A$99999,SFPR!$B$4,'FTE Detail'!$V$1:$V$99999,"FULL",'FTE Detail'!$T$1:$T$99999,"L")</f>
        <v>0</v>
      </c>
      <c r="G21" s="8">
        <f>SUMIFS('FTE Detail'!$O$1:$O$99999,'FTE Detail'!$L$1:$L$99999,G$5,'FTE Detail'!$H$1:$H$99999,SFPR!$B$4,'FTE Detail'!$V$1:$V$99999,"FULL",'FTE Detail'!$T$1:$T$99999,"L")</f>
        <v>0</v>
      </c>
      <c r="H21" s="8">
        <f>SUMIFS('FTE Detail'!$O$1:$O$99999,'FTE Detail'!$L$1:$L$99999,H$5,'FTE Detail'!$H$1:$H$99999,SFPR!$B$4,'FTE Detail'!$V$1:$V$99999,"FULL",'FTE Detail'!$T$1:$T$99999,"L")</f>
        <v>0</v>
      </c>
      <c r="I21" s="24"/>
      <c r="J21" s="24"/>
      <c r="K21" s="24"/>
      <c r="L21" s="24"/>
      <c r="M21" s="23">
        <f>SUM(D21:L21)</f>
        <v>0</v>
      </c>
      <c r="N21" s="8">
        <v>0</v>
      </c>
      <c r="O21" s="3">
        <f t="shared" ref="O21:O23" si="3">M21-N21</f>
        <v>0</v>
      </c>
    </row>
    <row r="22" spans="1:22" x14ac:dyDescent="0.3">
      <c r="A22" s="5"/>
      <c r="B22" s="5" t="s">
        <v>37</v>
      </c>
      <c r="C22" s="9" t="s">
        <v>38</v>
      </c>
      <c r="D22" s="8">
        <f>SUMIFS('FTE Detail'!$O$1:$O$99999,'FTE Detail'!$L$1:$L$99999,D$5,'FTE Detail'!$A$1:$A$99999,SFPR!$B$4,'FTE Detail'!$V$1:$V$99999,"FULL",'FTE Detail'!$T$1:$T$99999,"Y")</f>
        <v>0</v>
      </c>
      <c r="E22" s="8">
        <f>SUMIFS('FTE Detail'!$O$1:$O$99999,'FTE Detail'!$L$1:$L$99999,E$5,'FTE Detail'!$A$1:$A$99999,SFPR!$B$4,'FTE Detail'!$V$1:$V$99999,"FULL",'FTE Detail'!$T$1:$T$99999,"Y")</f>
        <v>0</v>
      </c>
      <c r="F22" s="8">
        <f>SUMIFS('FTE Detail'!$O$1:$O$99999,'FTE Detail'!$L$1:$L$99999,F$5,'FTE Detail'!$A$1:$A$99999,SFPR!$B$4,'FTE Detail'!$V$1:$V$99999,"FULL",'FTE Detail'!$T$1:$T$99999,"Y")</f>
        <v>0</v>
      </c>
      <c r="G22" s="8">
        <f>SUMIFS('FTE Detail'!$O$1:$O$99999,'FTE Detail'!$L$1:$L$99999,G$5,'FTE Detail'!$H$1:$H$99999,SFPR!$B$4,'FTE Detail'!$V$1:$V$99999,"FULL",'FTE Detail'!$T$1:$T$99999,"Y")</f>
        <v>0</v>
      </c>
      <c r="H22" s="8">
        <f>SUMIFS('FTE Detail'!$O$1:$O$99999,'FTE Detail'!$L$1:$L$99999,H$5,'FTE Detail'!$H$1:$H$99999,SFPR!$B$4,'FTE Detail'!$V$1:$V$99999,"FULL",'FTE Detail'!$T$1:$T$99999,"Y")</f>
        <v>0</v>
      </c>
      <c r="I22" s="24"/>
      <c r="J22" s="24"/>
      <c r="K22" s="24"/>
      <c r="L22" s="24"/>
      <c r="M22" s="23">
        <f>SUM(D22:L22)</f>
        <v>0</v>
      </c>
      <c r="N22" s="8">
        <v>0</v>
      </c>
      <c r="O22" s="3">
        <f t="shared" si="3"/>
        <v>0</v>
      </c>
    </row>
    <row r="23" spans="1:22" x14ac:dyDescent="0.3">
      <c r="A23" s="5"/>
      <c r="B23" s="5" t="s">
        <v>39</v>
      </c>
      <c r="C23" s="9" t="s">
        <v>40</v>
      </c>
      <c r="D23" s="8">
        <f>SUMIFS('FTE Detail'!$O$1:$O$99999,'FTE Detail'!$L$1:$L$99999,D$5,'FTE Detail'!$A$1:$A$99999,SFPR!$B$4,'FTE Detail'!$V$1:$V$99999,"FULL",'FTE Detail'!$T$1:$T$99999,"M")</f>
        <v>0</v>
      </c>
      <c r="E23" s="8">
        <f>SUMIFS('FTE Detail'!$O$1:$O$99999,'FTE Detail'!$L$1:$L$99999,E$5,'FTE Detail'!$A$1:$A$99999,SFPR!$B$4,'FTE Detail'!$V$1:$V$99999,"FULL",'FTE Detail'!$T$1:$T$99999,"M")</f>
        <v>0</v>
      </c>
      <c r="F23" s="8">
        <f>SUMIFS('FTE Detail'!$O$1:$O$99999,'FTE Detail'!$L$1:$L$99999,F$5,'FTE Detail'!$A$1:$A$99999,SFPR!$B$4,'FTE Detail'!$V$1:$V$99999,"FULL",'FTE Detail'!$T$1:$T$99999,"M")</f>
        <v>0</v>
      </c>
      <c r="G23" s="8">
        <f>SUMIFS('FTE Detail'!$O$1:$O$99999,'FTE Detail'!$L$1:$L$99999,G$5,'FTE Detail'!$H$1:$H$99999,SFPR!$B$4,'FTE Detail'!$V$1:$V$99999,"FULL",'FTE Detail'!$T$1:$T$99999,"M")</f>
        <v>0</v>
      </c>
      <c r="H23" s="8">
        <f>SUMIFS('FTE Detail'!$O$1:$O$99999,'FTE Detail'!$L$1:$L$99999,H$5,'FTE Detail'!$H$1:$H$99999,SFPR!$B$4,'FTE Detail'!$V$1:$V$99999,"FULL",'FTE Detail'!$T$1:$T$99999,"M")</f>
        <v>0</v>
      </c>
      <c r="I23" s="24"/>
      <c r="J23" s="24"/>
      <c r="K23" s="24"/>
      <c r="L23" s="24"/>
      <c r="M23" s="23">
        <f>SUM(D23:L23)</f>
        <v>0</v>
      </c>
      <c r="N23" s="8">
        <v>0</v>
      </c>
      <c r="O23" s="3">
        <f t="shared" si="3"/>
        <v>0</v>
      </c>
    </row>
    <row r="24" spans="1:22" x14ac:dyDescent="0.3">
      <c r="A24" s="5" t="s">
        <v>41</v>
      </c>
      <c r="B24" s="11" t="s">
        <v>42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spans="1:22" x14ac:dyDescent="0.3">
      <c r="A25" s="5"/>
      <c r="B25" s="5" t="s">
        <v>43</v>
      </c>
      <c r="C25" s="9" t="s">
        <v>44</v>
      </c>
      <c r="D25" s="21">
        <f>SUMIFS('FTE Detail'!$O$1:$O$99999,'FTE Detail'!$A$1:$A$99999,SFPR!$B$4,'FTE Detail'!$L$1:$L$99999,SFPR!D$5,'FTE Detail'!$S$1:$S$99999,"Y")</f>
        <v>0</v>
      </c>
      <c r="E25" s="21">
        <f>SUMIFS('FTE Detail'!$O$1:$O$99999,'FTE Detail'!$H$1:$H$99999,SFPR!$B$4,'FTE Detail'!$L$1:$L$99999,SFPR!E$5,'FTE Detail'!$S$1:$S$99999,"Y")</f>
        <v>0</v>
      </c>
      <c r="F25" s="21">
        <f>SUMIFS('FTE Detail'!$O$1:$O$99999,'FTE Detail'!$H$1:$H$99999,SFPR!$B$4,'FTE Detail'!$L$1:$L$99999,SFPR!F$5,'FTE Detail'!$S$1:$S$99999,"Y",'FTE Detail'!$V$1:$V$99999,"FULL")</f>
        <v>0</v>
      </c>
      <c r="G25" s="21">
        <f>SUMIFS('FTE Detail'!$O$1:$O$99999,'FTE Detail'!$H$1:$H$99999,SFPR!$B$4,'FTE Detail'!$L$1:$L$99999,SFPR!G$5,'FTE Detail'!$S$1:$S$99999,"Y")</f>
        <v>0</v>
      </c>
      <c r="H25" s="21">
        <f>SUMIFS('FTE Detail'!$O$1:$O$99999,'FTE Detail'!$H$1:$H$99999,SFPR!$B$4,'FTE Detail'!$L$1:$L$99999,SFPR!H$5,'FTE Detail'!$S$1:$S$99999,"Y")</f>
        <v>0</v>
      </c>
      <c r="I25" s="21">
        <f>SUMIFS('FTE Detail'!$O$1:$O$99999,'FTE Detail'!$M$1:$M$99999,SFPR!$B$4,'FTE Detail'!$L$1:$L$99999,SFPR!I$5,'FTE Detail'!$S$1:$S$99999,"Y")</f>
        <v>0</v>
      </c>
      <c r="J25" s="21">
        <f>SUMIFS('FTE Detail'!$O$1:$O$99999,'FTE Detail'!$M$1:$M$99999,SFPR!$B$4,'FTE Detail'!$L$1:$L$99999,SFPR!J$5,'FTE Detail'!$S$1:$S$99999,"Y")</f>
        <v>0</v>
      </c>
      <c r="K25" s="21"/>
      <c r="L25" s="21">
        <f>SUMIFS('FTE Detail'!$O$1:$O$99999,'FTE Detail'!$M$1:$M$99999,SFPR!$B$4,'FTE Detail'!$L$1:$L$99999,SFPR!L$5,'FTE Detail'!$S$1:$S$99999,"Y")</f>
        <v>0</v>
      </c>
      <c r="M25" s="22">
        <f>SUM(D25:L25)</f>
        <v>0</v>
      </c>
      <c r="N25" s="8">
        <v>0</v>
      </c>
      <c r="O25" s="3">
        <f t="shared" ref="O25" si="4">M25-N25</f>
        <v>0</v>
      </c>
    </row>
    <row r="26" spans="1:22" x14ac:dyDescent="0.3">
      <c r="A26" s="5"/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55"/>
      <c r="N26" s="34"/>
      <c r="O26" s="35"/>
    </row>
    <row r="27" spans="1:22" x14ac:dyDescent="0.3">
      <c r="Q27" s="33"/>
      <c r="R27" s="33"/>
      <c r="S27" s="33"/>
      <c r="T27" s="33"/>
      <c r="U27" s="33"/>
      <c r="V27" s="33"/>
    </row>
    <row r="28" spans="1:22" x14ac:dyDescent="0.3">
      <c r="Q28" s="4"/>
      <c r="R28" s="4"/>
      <c r="S28" s="4"/>
      <c r="T28" s="4"/>
      <c r="U28" s="4"/>
      <c r="V28" s="4"/>
    </row>
    <row r="29" spans="1:22" x14ac:dyDescent="0.3">
      <c r="B29" s="18"/>
      <c r="Q29" s="28"/>
      <c r="R29" s="28"/>
      <c r="S29" s="28"/>
      <c r="T29" s="28"/>
      <c r="U29" s="28"/>
      <c r="V29" s="28"/>
    </row>
    <row r="30" spans="1:22" ht="18" x14ac:dyDescent="0.35">
      <c r="B30" s="19" t="s">
        <v>48</v>
      </c>
      <c r="C30" s="20" t="s">
        <v>49</v>
      </c>
      <c r="D30" s="20"/>
      <c r="E30" s="20"/>
      <c r="F30" s="20"/>
      <c r="G30" s="20"/>
      <c r="H30" s="26" t="s">
        <v>52</v>
      </c>
      <c r="I30" s="26" t="s">
        <v>53</v>
      </c>
      <c r="J30" s="26" t="s">
        <v>2</v>
      </c>
      <c r="K30" s="26" t="s">
        <v>702</v>
      </c>
      <c r="L30" s="20"/>
      <c r="M30" s="37" t="s">
        <v>45</v>
      </c>
      <c r="N30" s="52" t="str">
        <f>N4</f>
        <v>November</v>
      </c>
      <c r="O30" t="s">
        <v>4</v>
      </c>
      <c r="Q30" s="28"/>
      <c r="R30" s="28"/>
      <c r="S30" s="28"/>
      <c r="T30" s="28"/>
      <c r="U30" s="28"/>
      <c r="V30" s="28"/>
    </row>
    <row r="31" spans="1:22" x14ac:dyDescent="0.3">
      <c r="B31" s="18"/>
      <c r="C31" t="e">
        <f>VLOOKUP(SFPR!B31,IRN!$A$2:$B$664,2)</f>
        <v>#N/A</v>
      </c>
      <c r="H31" s="16">
        <f>SUMIFS('FTE Detail'!$O$1:$O$99997,'FTE Detail'!$L$1:$L$99997,H$5,'FTE Detail'!$M$1:$M$99997,$B31,'FTE Detail'!$V$1:$V$99997,"NONE")</f>
        <v>0</v>
      </c>
      <c r="I31" s="16">
        <f>SUMIFS('FTE Detail'!$O$1:$O$99997,'FTE Detail'!$L$1:$L$99997,I$5,'FTE Detail'!$M$1:$M$99997,$B31,'FTE Detail'!$V$1:$V$99997,"NONE")</f>
        <v>0</v>
      </c>
      <c r="J31" s="16">
        <f>SUMIFS('FTE Detail'!$O$1:$O$99997,'FTE Detail'!$L$1:$L$99997,J$5,'FTE Detail'!$M$1:$M$99997,$B31,'FTE Detail'!$V$1:$V$99997,"NONE")</f>
        <v>0</v>
      </c>
      <c r="K31" s="16">
        <f>SUMIFS('FTE Detail'!$O$1:$O$99997,'FTE Detail'!$L$1:$L$99997,K$5,'FTE Detail'!$M$1:$M$99997,$B31,'FTE Detail'!$V$1:$V$99997,"NONE")</f>
        <v>0</v>
      </c>
      <c r="M31" s="46">
        <f t="shared" ref="M31:M42" si="5">SUM(I31:L31)</f>
        <v>0</v>
      </c>
      <c r="N31" s="16"/>
      <c r="O31" s="3">
        <f t="shared" ref="O31:O43" si="6">M31-N31</f>
        <v>0</v>
      </c>
      <c r="Q31" s="30"/>
      <c r="R31" s="30"/>
      <c r="S31" s="30"/>
      <c r="T31" s="30"/>
      <c r="U31" s="30"/>
      <c r="V31" s="30"/>
    </row>
    <row r="32" spans="1:22" x14ac:dyDescent="0.3">
      <c r="B32" s="18"/>
      <c r="C32" t="e">
        <f>VLOOKUP(SFPR!B32,IRN!$A$2:$B$664,2)</f>
        <v>#N/A</v>
      </c>
      <c r="H32" s="16">
        <f>SUMIFS('FTE Detail'!$O$1:$O$99997,'FTE Detail'!$L$1:$L$99997,H$5,'FTE Detail'!$M$1:$M$99997,$B32,'FTE Detail'!$V$1:$V$99997,"NONE")</f>
        <v>0</v>
      </c>
      <c r="I32" s="16">
        <f>SUMIFS('FTE Detail'!$O$1:$O$99997,'FTE Detail'!$L$1:$L$99997,I$5,'FTE Detail'!$M$1:$M$99997,$B32,'FTE Detail'!$V$1:$V$99997,"NONE")</f>
        <v>0</v>
      </c>
      <c r="J32" s="16">
        <f>SUMIFS('FTE Detail'!$O$1:$O$99997,'FTE Detail'!$L$1:$L$99997,J$5,'FTE Detail'!$M$1:$M$99997,$B32,'FTE Detail'!$V$1:$V$99997,"NONE")</f>
        <v>0</v>
      </c>
      <c r="K32" s="16">
        <f>SUMIFS('FTE Detail'!$O$1:$O$99997,'FTE Detail'!$L$1:$L$99997,K$5,'FTE Detail'!$M$1:$M$99997,$B32,'FTE Detail'!$V$1:$V$99997,"NONE")</f>
        <v>0</v>
      </c>
      <c r="M32" s="46">
        <f t="shared" si="5"/>
        <v>0</v>
      </c>
      <c r="N32" s="16"/>
      <c r="O32" s="3">
        <f t="shared" si="6"/>
        <v>0</v>
      </c>
      <c r="Q32" s="30"/>
      <c r="R32" s="30"/>
      <c r="S32" s="30"/>
      <c r="T32" s="30"/>
      <c r="U32" s="30"/>
      <c r="V32" s="30"/>
    </row>
    <row r="33" spans="2:22" x14ac:dyDescent="0.3">
      <c r="B33" s="18"/>
      <c r="C33" t="e">
        <f>VLOOKUP(SFPR!B33,IRN!$A$2:$B$664,2)</f>
        <v>#N/A</v>
      </c>
      <c r="H33" s="16">
        <f>SUMIFS('FTE Detail'!$O$1:$O$99997,'FTE Detail'!$L$1:$L$99997,H$5,'FTE Detail'!$M$1:$M$99997,$B33,'FTE Detail'!$V$1:$V$99997,"NONE")</f>
        <v>0</v>
      </c>
      <c r="I33" s="16">
        <f>SUMIFS('FTE Detail'!$O$1:$O$99997,'FTE Detail'!$L$1:$L$99997,I$5,'FTE Detail'!$M$1:$M$99997,$B33,'FTE Detail'!$V$1:$V$99997,"NONE")</f>
        <v>0</v>
      </c>
      <c r="J33" s="16">
        <f>SUMIFS('FTE Detail'!$O$1:$O$99997,'FTE Detail'!$L$1:$L$99997,J$5,'FTE Detail'!$M$1:$M$99997,$B33,'FTE Detail'!$V$1:$V$99997,"NONE")</f>
        <v>0</v>
      </c>
      <c r="K33" s="16">
        <f>SUMIFS('FTE Detail'!$O$1:$O$99997,'FTE Detail'!$L$1:$L$99997,K$5,'FTE Detail'!$M$1:$M$99997,$B33,'FTE Detail'!$V$1:$V$99997,"NONE")</f>
        <v>0</v>
      </c>
      <c r="M33" s="46">
        <f t="shared" si="5"/>
        <v>0</v>
      </c>
      <c r="N33" s="16"/>
      <c r="O33" s="3">
        <f t="shared" si="6"/>
        <v>0</v>
      </c>
      <c r="Q33" s="30"/>
      <c r="R33" s="30"/>
      <c r="S33" s="30"/>
      <c r="T33" s="30"/>
      <c r="U33" s="30"/>
      <c r="V33" s="30"/>
    </row>
    <row r="34" spans="2:22" x14ac:dyDescent="0.3">
      <c r="B34" s="18"/>
      <c r="C34" t="e">
        <f>VLOOKUP(SFPR!B34,IRN!$A$2:$B$664,2)</f>
        <v>#N/A</v>
      </c>
      <c r="H34" s="16">
        <f>SUMIFS('FTE Detail'!$O$1:$O$99997,'FTE Detail'!$L$1:$L$99997,H$5,'FTE Detail'!$M$1:$M$99997,$B34,'FTE Detail'!$V$1:$V$99997,"NONE")</f>
        <v>0</v>
      </c>
      <c r="I34" s="16">
        <f>SUMIFS('FTE Detail'!$O$1:$O$99997,'FTE Detail'!$L$1:$L$99997,I$5,'FTE Detail'!$M$1:$M$99997,$B34,'FTE Detail'!$V$1:$V$99997,"NONE")</f>
        <v>0</v>
      </c>
      <c r="J34" s="16">
        <f>SUMIFS('FTE Detail'!$O$1:$O$99997,'FTE Detail'!$L$1:$L$99997,J$5,'FTE Detail'!$M$1:$M$99997,$B34,'FTE Detail'!$V$1:$V$99997,"NONE")</f>
        <v>0</v>
      </c>
      <c r="K34" s="16">
        <f>SUMIFS('FTE Detail'!$O$1:$O$99997,'FTE Detail'!$L$1:$L$99997,K$5,'FTE Detail'!$M$1:$M$99997,$B34,'FTE Detail'!$V$1:$V$99997,"NONE")</f>
        <v>0</v>
      </c>
      <c r="M34" s="46">
        <f t="shared" ref="M34:M36" si="7">SUM(I34:L34)</f>
        <v>0</v>
      </c>
      <c r="N34" s="16"/>
      <c r="O34" s="3">
        <f t="shared" ref="O34:O36" si="8">M34-N34</f>
        <v>0</v>
      </c>
      <c r="Q34" s="30"/>
      <c r="R34" s="30"/>
      <c r="S34" s="30"/>
      <c r="T34" s="30"/>
      <c r="U34" s="30"/>
      <c r="V34" s="30"/>
    </row>
    <row r="35" spans="2:22" x14ac:dyDescent="0.3">
      <c r="B35" s="18"/>
      <c r="C35" t="e">
        <f>VLOOKUP(SFPR!B35,IRN!$A$2:$B$664,2)</f>
        <v>#N/A</v>
      </c>
      <c r="H35" s="16">
        <f>SUMIFS('FTE Detail'!$O$1:$O$99997,'FTE Detail'!$L$1:$L$99997,H$5,'FTE Detail'!$M$1:$M$99997,$B35,'FTE Detail'!$V$1:$V$99997,"NONE")</f>
        <v>0</v>
      </c>
      <c r="I35" s="16">
        <f>SUMIFS('FTE Detail'!$O$1:$O$99997,'FTE Detail'!$L$1:$L$99997,I$5,'FTE Detail'!$M$1:$M$99997,$B35,'FTE Detail'!$V$1:$V$99997,"NONE")</f>
        <v>0</v>
      </c>
      <c r="J35" s="16">
        <f>SUMIFS('FTE Detail'!$O$1:$O$99997,'FTE Detail'!$L$1:$L$99997,J$5,'FTE Detail'!$M$1:$M$99997,$B35,'FTE Detail'!$V$1:$V$99997,"NONE")</f>
        <v>0</v>
      </c>
      <c r="K35" s="16">
        <f>SUMIFS('FTE Detail'!$O$1:$O$99997,'FTE Detail'!$L$1:$L$99997,K$5,'FTE Detail'!$M$1:$M$99997,$B35,'FTE Detail'!$V$1:$V$99997,"NONE")</f>
        <v>0</v>
      </c>
      <c r="M35" s="46">
        <f t="shared" si="7"/>
        <v>0</v>
      </c>
      <c r="N35" s="16"/>
      <c r="O35" s="3">
        <f t="shared" si="8"/>
        <v>0</v>
      </c>
      <c r="Q35" s="30"/>
      <c r="R35" s="30"/>
      <c r="S35" s="30"/>
      <c r="T35" s="30"/>
      <c r="U35" s="30"/>
      <c r="V35" s="30"/>
    </row>
    <row r="36" spans="2:22" x14ac:dyDescent="0.3">
      <c r="B36" s="18"/>
      <c r="C36" t="e">
        <f>VLOOKUP(SFPR!B36,IRN!$A$2:$B$664,2)</f>
        <v>#N/A</v>
      </c>
      <c r="H36" s="16">
        <f>SUMIFS('FTE Detail'!$O$1:$O$99997,'FTE Detail'!$L$1:$L$99997,H$5,'FTE Detail'!$M$1:$M$99997,$B36,'FTE Detail'!$V$1:$V$99997,"NONE")</f>
        <v>0</v>
      </c>
      <c r="I36" s="16">
        <f>SUMIFS('FTE Detail'!$O$1:$O$99997,'FTE Detail'!$L$1:$L$99997,I$5,'FTE Detail'!$M$1:$M$99997,$B36,'FTE Detail'!$V$1:$V$99997,"NONE")</f>
        <v>0</v>
      </c>
      <c r="J36" s="16">
        <f>SUMIFS('FTE Detail'!$O$1:$O$99997,'FTE Detail'!$L$1:$L$99997,J$5,'FTE Detail'!$M$1:$M$99997,$B36,'FTE Detail'!$V$1:$V$99997,"NONE")</f>
        <v>0</v>
      </c>
      <c r="K36" s="16">
        <f>SUMIFS('FTE Detail'!$O$1:$O$99997,'FTE Detail'!$L$1:$L$99997,K$5,'FTE Detail'!$M$1:$M$99997,$B36,'FTE Detail'!$V$1:$V$99997,"NONE")</f>
        <v>0</v>
      </c>
      <c r="M36" s="46">
        <f t="shared" si="7"/>
        <v>0</v>
      </c>
      <c r="N36" s="16"/>
      <c r="O36" s="3">
        <f t="shared" si="8"/>
        <v>0</v>
      </c>
      <c r="Q36" s="30"/>
      <c r="R36" s="30"/>
      <c r="S36" s="30"/>
      <c r="T36" s="30"/>
      <c r="U36" s="30"/>
      <c r="V36" s="30"/>
    </row>
    <row r="37" spans="2:22" x14ac:dyDescent="0.3">
      <c r="B37" s="18"/>
      <c r="C37" t="e">
        <f>VLOOKUP(SFPR!B37,IRN!$A$2:$B$664,2)</f>
        <v>#N/A</v>
      </c>
      <c r="H37" s="16">
        <f>SUMIFS('FTE Detail'!$O$1:$O$99997,'FTE Detail'!$L$1:$L$99997,H$5,'FTE Detail'!$M$1:$M$99997,$B37,'FTE Detail'!$V$1:$V$99997,"NONE")</f>
        <v>0</v>
      </c>
      <c r="I37" s="16">
        <f>SUMIFS('FTE Detail'!$O$1:$O$99997,'FTE Detail'!$L$1:$L$99997,I$5,'FTE Detail'!$M$1:$M$99997,$B37,'FTE Detail'!$V$1:$V$99997,"NONE")</f>
        <v>0</v>
      </c>
      <c r="J37" s="16">
        <f>SUMIFS('FTE Detail'!$O$1:$O$99997,'FTE Detail'!$L$1:$L$99997,J$5,'FTE Detail'!$M$1:$M$99997,$B37,'FTE Detail'!$V$1:$V$99997,"NONE")</f>
        <v>0</v>
      </c>
      <c r="K37" s="16">
        <f>SUMIFS('FTE Detail'!$O$1:$O$99997,'FTE Detail'!$L$1:$L$99997,K$5,'FTE Detail'!$M$1:$M$99997,$B37,'FTE Detail'!$V$1:$V$99997,"NONE")</f>
        <v>0</v>
      </c>
      <c r="M37" s="46">
        <f t="shared" si="5"/>
        <v>0</v>
      </c>
      <c r="N37" s="16"/>
      <c r="O37" s="3">
        <f t="shared" si="6"/>
        <v>0</v>
      </c>
      <c r="Q37" s="30"/>
      <c r="R37" s="30"/>
      <c r="S37" s="30"/>
      <c r="T37" s="30"/>
      <c r="U37" s="30"/>
      <c r="V37" s="30"/>
    </row>
    <row r="38" spans="2:22" x14ac:dyDescent="0.3">
      <c r="B38" s="18"/>
      <c r="C38" t="e">
        <f>VLOOKUP(SFPR!B38,IRN!$A$2:$B$664,2)</f>
        <v>#N/A</v>
      </c>
      <c r="H38" s="16">
        <f>SUMIFS('FTE Detail'!$O$1:$O$99997,'FTE Detail'!$L$1:$L$99997,H$5,'FTE Detail'!$M$1:$M$99997,$B38,'FTE Detail'!$V$1:$V$99997,"NONE")</f>
        <v>0</v>
      </c>
      <c r="I38" s="16">
        <f>SUMIFS('FTE Detail'!$O$1:$O$99997,'FTE Detail'!$L$1:$L$99997,I$5,'FTE Detail'!$M$1:$M$99997,$B38,'FTE Detail'!$V$1:$V$99997,"NONE")</f>
        <v>0</v>
      </c>
      <c r="J38" s="16">
        <f>SUMIFS('FTE Detail'!$O$1:$O$99997,'FTE Detail'!$L$1:$L$99997,J$5,'FTE Detail'!$M$1:$M$99997,$B38,'FTE Detail'!$V$1:$V$99997,"NONE")</f>
        <v>0</v>
      </c>
      <c r="K38" s="16">
        <f>SUMIFS('FTE Detail'!$O$1:$O$99997,'FTE Detail'!$L$1:$L$99997,K$5,'FTE Detail'!$M$1:$M$99997,$B38,'FTE Detail'!$V$1:$V$99997,"NONE")</f>
        <v>0</v>
      </c>
      <c r="M38" s="46">
        <f t="shared" si="5"/>
        <v>0</v>
      </c>
      <c r="N38" s="16"/>
      <c r="O38" s="3">
        <f t="shared" si="6"/>
        <v>0</v>
      </c>
      <c r="Q38" s="30"/>
      <c r="R38" s="30"/>
      <c r="S38" s="30"/>
      <c r="T38" s="30"/>
      <c r="U38" s="30"/>
      <c r="V38" s="30"/>
    </row>
    <row r="39" spans="2:22" x14ac:dyDescent="0.3">
      <c r="B39" s="18"/>
      <c r="C39" t="e">
        <f>VLOOKUP(SFPR!B39,IRN!$A$2:$B$664,2)</f>
        <v>#N/A</v>
      </c>
      <c r="H39" s="16">
        <f>SUMIFS('FTE Detail'!$O$1:$O$99997,'FTE Detail'!$L$1:$L$99997,H$5,'FTE Detail'!$M$1:$M$99997,$B39,'FTE Detail'!$V$1:$V$99997,"NONE")</f>
        <v>0</v>
      </c>
      <c r="I39" s="16">
        <f>SUMIFS('FTE Detail'!$O$1:$O$99997,'FTE Detail'!$L$1:$L$99997,I$5,'FTE Detail'!$M$1:$M$99997,$B39,'FTE Detail'!$V$1:$V$99997,"NONE")</f>
        <v>0</v>
      </c>
      <c r="J39" s="16">
        <f>SUMIFS('FTE Detail'!$O$1:$O$99997,'FTE Detail'!$L$1:$L$99997,J$5,'FTE Detail'!$M$1:$M$99997,$B39,'FTE Detail'!$V$1:$V$99997,"NONE")</f>
        <v>0</v>
      </c>
      <c r="K39" s="16">
        <f>SUMIFS('FTE Detail'!$O$1:$O$99997,'FTE Detail'!$L$1:$L$99997,K$5,'FTE Detail'!$M$1:$M$99997,$B39,'FTE Detail'!$V$1:$V$99997,"NONE")</f>
        <v>0</v>
      </c>
      <c r="M39" s="46">
        <f t="shared" si="5"/>
        <v>0</v>
      </c>
      <c r="N39" s="16"/>
      <c r="O39" s="3">
        <f t="shared" si="6"/>
        <v>0</v>
      </c>
      <c r="Q39" s="30"/>
      <c r="R39" s="30"/>
      <c r="S39" s="30"/>
      <c r="T39" s="30"/>
      <c r="U39" s="30"/>
      <c r="V39" s="30"/>
    </row>
    <row r="40" spans="2:22" x14ac:dyDescent="0.3">
      <c r="B40" s="18"/>
      <c r="C40" t="e">
        <f>VLOOKUP(SFPR!B40,IRN!$A$2:$B$664,2)</f>
        <v>#N/A</v>
      </c>
      <c r="H40" s="16">
        <f>SUMIFS('FTE Detail'!$O$1:$O$99997,'FTE Detail'!$L$1:$L$99997,H$5,'FTE Detail'!$M$1:$M$99997,$B40,'FTE Detail'!$V$1:$V$99997,"NONE")</f>
        <v>0</v>
      </c>
      <c r="I40" s="16">
        <f>SUMIFS('FTE Detail'!$O$1:$O$99997,'FTE Detail'!$L$1:$L$99997,I$5,'FTE Detail'!$M$1:$M$99997,$B40,'FTE Detail'!$V$1:$V$99997,"NONE")</f>
        <v>0</v>
      </c>
      <c r="J40" s="16">
        <f>SUMIFS('FTE Detail'!$O$1:$O$99997,'FTE Detail'!$L$1:$L$99997,J$5,'FTE Detail'!$M$1:$M$99997,$B40,'FTE Detail'!$V$1:$V$99997,"NONE")</f>
        <v>0</v>
      </c>
      <c r="K40" s="16">
        <f>SUMIFS('FTE Detail'!$O$1:$O$99997,'FTE Detail'!$L$1:$L$99997,K$5,'FTE Detail'!$M$1:$M$99997,$B40,'FTE Detail'!$V$1:$V$99997,"NONE")</f>
        <v>0</v>
      </c>
      <c r="M40" s="46">
        <f t="shared" si="5"/>
        <v>0</v>
      </c>
      <c r="N40" s="16"/>
      <c r="O40" s="3">
        <f t="shared" si="6"/>
        <v>0</v>
      </c>
      <c r="Q40" s="30"/>
      <c r="R40" s="30"/>
      <c r="S40" s="30"/>
      <c r="T40" s="30"/>
      <c r="U40" s="30"/>
      <c r="V40" s="30"/>
    </row>
    <row r="41" spans="2:22" x14ac:dyDescent="0.3">
      <c r="B41" s="18"/>
      <c r="C41" t="e">
        <f>VLOOKUP(SFPR!B41,IRN!$A$2:$B$664,2)</f>
        <v>#N/A</v>
      </c>
      <c r="H41" s="16">
        <f>SUMIFS('FTE Detail'!$O$1:$O$99997,'FTE Detail'!$L$1:$L$99997,H$5,'FTE Detail'!$M$1:$M$99997,$B41,'FTE Detail'!$V$1:$V$99997,"NONE")</f>
        <v>0</v>
      </c>
      <c r="I41" s="16">
        <f>SUMIFS('FTE Detail'!$O$1:$O$99997,'FTE Detail'!$L$1:$L$99997,I$5,'FTE Detail'!$M$1:$M$99997,$B41,'FTE Detail'!$V$1:$V$99997,"NONE")</f>
        <v>0</v>
      </c>
      <c r="J41" s="16">
        <f>SUMIFS('FTE Detail'!$O$1:$O$99997,'FTE Detail'!$L$1:$L$99997,J$5,'FTE Detail'!$M$1:$M$99997,$B41,'FTE Detail'!$V$1:$V$99997,"NONE")</f>
        <v>0</v>
      </c>
      <c r="K41" s="16">
        <f>SUMIFS('FTE Detail'!$O$1:$O$99997,'FTE Detail'!$L$1:$L$99997,K$5,'FTE Detail'!$M$1:$M$99997,$B41,'FTE Detail'!$V$1:$V$99997,"NONE")</f>
        <v>0</v>
      </c>
      <c r="M41" s="46">
        <f t="shared" si="5"/>
        <v>0</v>
      </c>
      <c r="N41" s="16"/>
      <c r="O41" s="3">
        <f t="shared" si="6"/>
        <v>0</v>
      </c>
      <c r="Q41" s="30"/>
      <c r="R41" s="30"/>
      <c r="S41" s="30"/>
      <c r="T41" s="30"/>
      <c r="U41" s="30"/>
      <c r="V41" s="30"/>
    </row>
    <row r="42" spans="2:22" x14ac:dyDescent="0.3">
      <c r="B42" s="18"/>
      <c r="C42" t="e">
        <f>VLOOKUP(SFPR!B42,IRN!$A$2:$B$664,2)</f>
        <v>#N/A</v>
      </c>
      <c r="H42" s="16">
        <f>SUMIFS('FTE Detail'!$O$1:$O$99997,'FTE Detail'!$L$1:$L$99997,H$5,'FTE Detail'!$M$1:$M$99997,$B42,'FTE Detail'!$V$1:$V$99997,"NONE")</f>
        <v>0</v>
      </c>
      <c r="I42" s="16">
        <f>SUMIFS('FTE Detail'!$O$1:$O$99997,'FTE Detail'!$L$1:$L$99997,I$5,'FTE Detail'!$M$1:$M$99997,$B42,'FTE Detail'!$V$1:$V$99997,"NONE")</f>
        <v>0</v>
      </c>
      <c r="J42" s="16">
        <f>SUMIFS('FTE Detail'!$O$1:$O$99997,'FTE Detail'!$L$1:$L$99997,J$5,'FTE Detail'!$M$1:$M$99997,$B42,'FTE Detail'!$V$1:$V$99997,"NONE")</f>
        <v>0</v>
      </c>
      <c r="K42" s="16">
        <f>SUMIFS('FTE Detail'!$O$1:$O$99997,'FTE Detail'!$L$1:$L$99997,K$5,'FTE Detail'!$M$1:$M$99997,$B42,'FTE Detail'!$V$1:$V$99997,"NONE")</f>
        <v>0</v>
      </c>
      <c r="M42" s="46">
        <f t="shared" si="5"/>
        <v>0</v>
      </c>
      <c r="N42" s="16"/>
      <c r="O42" s="3">
        <f t="shared" si="6"/>
        <v>0</v>
      </c>
      <c r="Q42" s="30"/>
      <c r="R42" s="30"/>
      <c r="S42" s="30"/>
      <c r="T42" s="30"/>
      <c r="U42" s="30"/>
      <c r="V42" s="30"/>
    </row>
    <row r="43" spans="2:22" x14ac:dyDescent="0.3">
      <c r="B43" s="18"/>
      <c r="H43" s="16"/>
      <c r="I43" s="16">
        <f>SUM(I31:I42)</f>
        <v>0</v>
      </c>
      <c r="J43" s="16">
        <f>SUM(J31:J42)</f>
        <v>0</v>
      </c>
      <c r="K43" s="16"/>
      <c r="M43" s="46">
        <f>SUM(M31:M42)</f>
        <v>0</v>
      </c>
      <c r="N43" s="16">
        <f>SUM(N31:N42)</f>
        <v>0</v>
      </c>
      <c r="O43" s="3">
        <f t="shared" si="6"/>
        <v>0</v>
      </c>
      <c r="Q43" s="30"/>
      <c r="R43" s="30"/>
      <c r="S43" s="30"/>
      <c r="T43" s="30"/>
      <c r="U43" s="30"/>
      <c r="V43" s="30"/>
    </row>
    <row r="44" spans="2:22" x14ac:dyDescent="0.3">
      <c r="B44" s="18"/>
      <c r="H44" s="16"/>
      <c r="I44" s="16"/>
      <c r="J44" s="16"/>
      <c r="K44" s="16"/>
      <c r="M44" s="46"/>
      <c r="O44" s="3"/>
      <c r="Q44" s="30"/>
      <c r="R44" s="30"/>
      <c r="S44" s="30"/>
      <c r="T44" s="30"/>
      <c r="U44" s="30"/>
      <c r="V44" s="30"/>
    </row>
    <row r="45" spans="2:22" x14ac:dyDescent="0.3">
      <c r="B45" s="18"/>
      <c r="O45" s="3"/>
    </row>
    <row r="46" spans="2:22" x14ac:dyDescent="0.3">
      <c r="B46" s="18"/>
      <c r="O46" s="3"/>
      <c r="Q46" s="30"/>
      <c r="R46" s="30"/>
      <c r="S46" s="30"/>
      <c r="T46" s="30"/>
      <c r="U46" s="30"/>
      <c r="V46" s="30"/>
    </row>
    <row r="47" spans="2:22" ht="21" x14ac:dyDescent="0.4">
      <c r="C47" s="53" t="s">
        <v>755</v>
      </c>
    </row>
    <row r="48" spans="2:22" ht="15.6" x14ac:dyDescent="0.3">
      <c r="B48" s="48" t="s">
        <v>48</v>
      </c>
      <c r="C48" s="54" t="s">
        <v>752</v>
      </c>
      <c r="D48" s="48"/>
      <c r="E48" t="s">
        <v>701</v>
      </c>
      <c r="F48" s="48" t="s">
        <v>1</v>
      </c>
      <c r="K48" t="s">
        <v>702</v>
      </c>
      <c r="M48" s="52" t="s">
        <v>45</v>
      </c>
      <c r="N48" s="52" t="str">
        <f>N4</f>
        <v>November</v>
      </c>
      <c r="O48" t="s">
        <v>4</v>
      </c>
    </row>
    <row r="49" spans="3:15" x14ac:dyDescent="0.3">
      <c r="C49" t="e">
        <f>VLOOKUP(SFPR!B49,IRN!$A$2:$B$664,2)</f>
        <v>#N/A</v>
      </c>
      <c r="D49" s="48"/>
      <c r="E49" s="16">
        <f>SUMIFS('FTE Detail'!$O$1:$O$99997,'FTE Detail'!$L$1:$L$99997,E$5,'FTE Detail'!$M$1:$M$99997,$B49,'FTE Detail'!$V$1:$V$99997,"NONE")</f>
        <v>0</v>
      </c>
      <c r="F49" s="16">
        <f>SUMIFS('FTE Detail'!$O$1:$O$99997,'FTE Detail'!$L$1:$L$99997,F$5,'FTE Detail'!$M$1:$M$99997,$B49,'FTE Detail'!$V$1:$V$99997,"NONE")</f>
        <v>0</v>
      </c>
      <c r="K49" s="16">
        <f>SUMIFS('FTE Detail'!$O$1:$O$99997,'FTE Detail'!$L$1:$L$99997,K$5,'FTE Detail'!$M$1:$M$99997,$B49,'FTE Detail'!$V$1:$V$99997,"NONE")</f>
        <v>0</v>
      </c>
      <c r="M49" s="46">
        <f>SUM(E49:K49)</f>
        <v>0</v>
      </c>
      <c r="N49" s="16"/>
      <c r="O49" s="3">
        <f t="shared" ref="O49:O57" si="9">M49-N49</f>
        <v>0</v>
      </c>
    </row>
    <row r="50" spans="3:15" x14ac:dyDescent="0.3">
      <c r="C50" t="e">
        <f>VLOOKUP(SFPR!B50,IRN!$A$2:$B$664,2)</f>
        <v>#N/A</v>
      </c>
      <c r="D50" s="48"/>
      <c r="E50" s="16">
        <f>SUMIFS('FTE Detail'!$O$1:$O$99997,'FTE Detail'!$L$1:$L$99997,E$5,'FTE Detail'!$M$1:$M$99997,$B50,'FTE Detail'!$V$1:$V$99997,"NONE")</f>
        <v>0</v>
      </c>
      <c r="F50" s="16">
        <f>SUMIFS('FTE Detail'!$O$1:$O$99997,'FTE Detail'!$L$1:$L$99997,F$5,'FTE Detail'!$M$1:$M$99997,$B50,'FTE Detail'!$V$1:$V$99997,"NONE")</f>
        <v>0</v>
      </c>
      <c r="K50" s="16">
        <f>SUMIFS('FTE Detail'!$O$1:$O$99997,'FTE Detail'!$L$1:$L$99997,K$5,'FTE Detail'!$M$1:$M$99997,$B50,'FTE Detail'!$V$1:$V$99997,"NONE")</f>
        <v>0</v>
      </c>
      <c r="M50" s="46">
        <f>SUM(E50:K50)</f>
        <v>0</v>
      </c>
      <c r="N50" s="16"/>
      <c r="O50" s="3">
        <f t="shared" si="9"/>
        <v>0</v>
      </c>
    </row>
    <row r="51" spans="3:15" x14ac:dyDescent="0.3">
      <c r="C51" t="e">
        <f>VLOOKUP(SFPR!B51,IRN!$A$2:$B$664,2)</f>
        <v>#N/A</v>
      </c>
      <c r="D51" s="48"/>
      <c r="E51" s="16">
        <f>SUMIFS('FTE Detail'!$O$1:$O$99997,'FTE Detail'!$L$1:$L$99997,E$5,'FTE Detail'!$M$1:$M$99997,$B51,'FTE Detail'!$V$1:$V$99997,"NONE")</f>
        <v>0</v>
      </c>
      <c r="F51" s="16">
        <f>SUMIFS('FTE Detail'!$O$1:$O$99997,'FTE Detail'!$L$1:$L$99997,F$5,'FTE Detail'!$M$1:$M$99997,$B51,'FTE Detail'!$V$1:$V$99997,"NONE")</f>
        <v>0</v>
      </c>
      <c r="K51" s="16">
        <f>SUMIFS('FTE Detail'!$O$1:$O$99997,'FTE Detail'!$L$1:$L$99997,K$5,'FTE Detail'!$M$1:$M$99997,$B51,'FTE Detail'!$V$1:$V$99997,"NONE")</f>
        <v>0</v>
      </c>
      <c r="M51" s="46">
        <f>SUM(E51:K51)</f>
        <v>0</v>
      </c>
      <c r="N51" s="16"/>
      <c r="O51" s="3">
        <f t="shared" si="9"/>
        <v>0</v>
      </c>
    </row>
    <row r="52" spans="3:15" x14ac:dyDescent="0.3">
      <c r="C52" t="e">
        <f>VLOOKUP(SFPR!B52,IRN!$A$2:$B$664,2)</f>
        <v>#N/A</v>
      </c>
      <c r="E52" s="16">
        <f>SUMIFS('FTE Detail'!$O$1:$O$99997,'FTE Detail'!$L$1:$L$99997,E$5,'FTE Detail'!$M$1:$M$99997,$B52,'FTE Detail'!$V$1:$V$99997,"NONE")</f>
        <v>0</v>
      </c>
      <c r="F52" s="16">
        <f>SUMIFS('FTE Detail'!$O$1:$O$99997,'FTE Detail'!$L$1:$L$99997,F$5,'FTE Detail'!$M$1:$M$99997,$B52,'FTE Detail'!$V$1:$V$99997,"NONE")</f>
        <v>0</v>
      </c>
      <c r="K52" s="16">
        <f>SUMIFS('FTE Detail'!$O$1:$O$99997,'FTE Detail'!$L$1:$L$99997,K$5,'FTE Detail'!$M$1:$M$99997,$B52,'FTE Detail'!$V$1:$V$99997,"NONE")</f>
        <v>0</v>
      </c>
      <c r="M52" s="46">
        <f>SUM(E52:K52)</f>
        <v>0</v>
      </c>
      <c r="N52" s="16"/>
      <c r="O52" s="3">
        <f t="shared" si="9"/>
        <v>0</v>
      </c>
    </row>
    <row r="53" spans="3:15" x14ac:dyDescent="0.3">
      <c r="C53" t="e">
        <f>VLOOKUP(SFPR!B53,IRN!$A$2:$B$664,2)</f>
        <v>#N/A</v>
      </c>
      <c r="E53" s="16">
        <f>SUMIFS('FTE Detail'!$O$1:$O$99997,'FTE Detail'!$L$1:$L$99997,E$5,'FTE Detail'!$M$1:$M$99997,$B53,'FTE Detail'!$V$1:$V$99997,"NONE")</f>
        <v>0</v>
      </c>
      <c r="F53" s="16">
        <f>SUMIFS('FTE Detail'!$O$1:$O$99997,'FTE Detail'!$L$1:$L$99997,F$5,'FTE Detail'!$M$1:$M$99997,$B53,'FTE Detail'!$V$1:$V$99997,"NONE")</f>
        <v>0</v>
      </c>
      <c r="K53" s="16">
        <f>SUMIFS('FTE Detail'!$O$1:$O$99997,'FTE Detail'!$L$1:$L$99997,K$5,'FTE Detail'!$M$1:$M$99997,$B53,'FTE Detail'!$V$1:$V$99997,"NONE")</f>
        <v>0</v>
      </c>
      <c r="M53" s="46">
        <f>SUM(E53:K53)</f>
        <v>0</v>
      </c>
      <c r="N53" s="16"/>
      <c r="O53" s="3">
        <f t="shared" si="9"/>
        <v>0</v>
      </c>
    </row>
    <row r="54" spans="3:15" x14ac:dyDescent="0.3">
      <c r="C54" t="e">
        <f>VLOOKUP(SFPR!B54,IRN!$A$2:$B$664,2)</f>
        <v>#N/A</v>
      </c>
      <c r="E54" s="16">
        <f>SUMIFS('FTE Detail'!$O$1:$O$99997,'FTE Detail'!$L$1:$L$99997,E$5,'FTE Detail'!$M$1:$M$99997,$B54,'FTE Detail'!$V$1:$V$99997,"NONE")</f>
        <v>0</v>
      </c>
      <c r="F54" s="16">
        <f>SUMIFS('FTE Detail'!$O$1:$O$99997,'FTE Detail'!$L$1:$L$99997,F$5,'FTE Detail'!$M$1:$M$99997,$B54,'FTE Detail'!$V$1:$V$99997,"NONE")</f>
        <v>0</v>
      </c>
      <c r="K54" s="16">
        <f>SUMIFS('FTE Detail'!$O$1:$O$99997,'FTE Detail'!$L$1:$L$99997,K$5,'FTE Detail'!$M$1:$M$99997,$B54,'FTE Detail'!$V$1:$V$99997,"NONE")</f>
        <v>0</v>
      </c>
      <c r="M54" s="46">
        <f t="shared" ref="M54:M57" si="10">SUM(E54:K54)</f>
        <v>0</v>
      </c>
      <c r="N54" s="16"/>
      <c r="O54" s="3">
        <f t="shared" si="9"/>
        <v>0</v>
      </c>
    </row>
    <row r="55" spans="3:15" x14ac:dyDescent="0.3">
      <c r="C55" t="e">
        <f>VLOOKUP(SFPR!B55,IRN!$A$2:$B$664,2)</f>
        <v>#N/A</v>
      </c>
      <c r="E55" s="16">
        <f>SUMIFS('FTE Detail'!$O$1:$O$99997,'FTE Detail'!$L$1:$L$99997,E$5,'FTE Detail'!$M$1:$M$99997,$B55,'FTE Detail'!$V$1:$V$99997,"NONE")</f>
        <v>0</v>
      </c>
      <c r="F55" s="16">
        <f>SUMIFS('FTE Detail'!$O$1:$O$99997,'FTE Detail'!$L$1:$L$99997,F$5,'FTE Detail'!$M$1:$M$99997,$B55,'FTE Detail'!$V$1:$V$99997,"NONE")</f>
        <v>0</v>
      </c>
      <c r="K55" s="16">
        <f>SUMIFS('FTE Detail'!$O$1:$O$99997,'FTE Detail'!$L$1:$L$99997,K$5,'FTE Detail'!$M$1:$M$99997,$B55,'FTE Detail'!$V$1:$V$99997,"NONE")</f>
        <v>0</v>
      </c>
      <c r="M55" s="46">
        <f t="shared" si="10"/>
        <v>0</v>
      </c>
      <c r="N55" s="16"/>
      <c r="O55" s="3">
        <f t="shared" si="9"/>
        <v>0</v>
      </c>
    </row>
    <row r="56" spans="3:15" x14ac:dyDescent="0.3">
      <c r="C56" t="e">
        <f>VLOOKUP(SFPR!B56,IRN!$A$2:$B$664,2)</f>
        <v>#N/A</v>
      </c>
      <c r="D56" s="48"/>
      <c r="E56" s="16">
        <f>SUMIFS('FTE Detail'!$O$1:$O$99997,'FTE Detail'!$L$1:$L$99997,E$5,'FTE Detail'!$M$1:$M$99997,$B56,'FTE Detail'!$V$1:$V$99997,"NONE")</f>
        <v>0</v>
      </c>
      <c r="F56" s="16">
        <f>SUMIFS('FTE Detail'!$O$1:$O$99997,'FTE Detail'!$L$1:$L$99997,F$5,'FTE Detail'!$M$1:$M$99997,$B56,'FTE Detail'!$V$1:$V$99997,"NONE")</f>
        <v>0</v>
      </c>
      <c r="K56" s="16">
        <f>SUMIFS('FTE Detail'!$O$1:$O$99997,'FTE Detail'!$L$1:$L$99997,K$5,'FTE Detail'!$M$1:$M$99997,$B56,'FTE Detail'!$V$1:$V$99997,"NONE")</f>
        <v>0</v>
      </c>
      <c r="M56" s="46">
        <f t="shared" si="10"/>
        <v>0</v>
      </c>
      <c r="N56" s="16"/>
      <c r="O56" s="3">
        <f t="shared" si="9"/>
        <v>0</v>
      </c>
    </row>
    <row r="57" spans="3:15" x14ac:dyDescent="0.3">
      <c r="C57" t="e">
        <f>VLOOKUP(SFPR!B57,IRN!$A$2:$B$664,2)</f>
        <v>#N/A</v>
      </c>
      <c r="E57" s="16">
        <f>SUMIFS('FTE Detail'!$O$1:$O$99997,'FTE Detail'!$L$1:$L$99997,E$5,'FTE Detail'!$M$1:$M$99997,$B57,'FTE Detail'!$V$1:$V$99997,"NONE")</f>
        <v>0</v>
      </c>
      <c r="F57" s="16">
        <f>SUMIFS('FTE Detail'!$O$1:$O$99997,'FTE Detail'!$L$1:$L$99997,F$5,'FTE Detail'!$M$1:$M$99997,$B57,'FTE Detail'!$V$1:$V$99997,"NONE")</f>
        <v>0</v>
      </c>
      <c r="K57" s="16">
        <f>SUMIFS('FTE Detail'!$O$1:$O$99997,'FTE Detail'!$L$1:$L$99997,K$5,'FTE Detail'!$M$1:$M$99997,$B57,'FTE Detail'!$V$1:$V$99997,"NONE")</f>
        <v>0</v>
      </c>
      <c r="M57" s="46">
        <f t="shared" si="10"/>
        <v>0</v>
      </c>
      <c r="N57" s="16"/>
      <c r="O57" s="3">
        <f t="shared" si="9"/>
        <v>0</v>
      </c>
    </row>
    <row r="58" spans="3:15" ht="15" x14ac:dyDescent="0.3">
      <c r="C58" s="51"/>
      <c r="E58" s="16"/>
      <c r="F58" s="16">
        <f>SUM(F49:F57)</f>
        <v>0</v>
      </c>
      <c r="K58" s="16"/>
      <c r="M58" s="46">
        <f>SUM(M49:M57)</f>
        <v>0</v>
      </c>
      <c r="N58" s="16">
        <f t="shared" ref="N58:O58" si="11">SUM(N49:N57)</f>
        <v>0</v>
      </c>
      <c r="O58" s="46">
        <f t="shared" si="11"/>
        <v>0</v>
      </c>
    </row>
    <row r="59" spans="3:15" ht="15" x14ac:dyDescent="0.3">
      <c r="C59" s="51"/>
      <c r="E59" s="16"/>
      <c r="F59" s="16"/>
      <c r="K59" s="16"/>
      <c r="M59" s="46"/>
      <c r="N59" s="16"/>
      <c r="O59" s="3"/>
    </row>
    <row r="60" spans="3:15" ht="15" x14ac:dyDescent="0.3">
      <c r="C60" s="51"/>
      <c r="E60" s="16"/>
      <c r="F60" s="16"/>
      <c r="K60" s="16"/>
      <c r="M60" s="46"/>
      <c r="N60" s="16"/>
      <c r="O60" s="3"/>
    </row>
    <row r="61" spans="3:15" ht="15" x14ac:dyDescent="0.3">
      <c r="C61" s="51"/>
      <c r="E61" s="16"/>
      <c r="F61" s="16"/>
      <c r="K61" s="16"/>
      <c r="M61" s="46"/>
      <c r="N61" s="16"/>
      <c r="O61" s="3"/>
    </row>
    <row r="62" spans="3:15" x14ac:dyDescent="0.3">
      <c r="N62" s="46"/>
      <c r="O62" s="3"/>
    </row>
    <row r="63" spans="3:15" x14ac:dyDescent="0.3">
      <c r="N63" s="46"/>
      <c r="O63" s="46"/>
    </row>
    <row r="64" spans="3:15" x14ac:dyDescent="0.3">
      <c r="N64" s="46"/>
      <c r="O64" s="46"/>
    </row>
  </sheetData>
  <mergeCells count="4">
    <mergeCell ref="D3:F3"/>
    <mergeCell ref="D4:F4"/>
    <mergeCell ref="G3:H3"/>
    <mergeCell ref="G4:H4"/>
  </mergeCells>
  <printOptions headings="1" gridLines="1"/>
  <pageMargins left="0" right="0" top="0" bottom="0" header="0" footer="0"/>
  <pageSetup scale="50" orientation="landscape" horizontalDpi="4294967293" verticalDpi="4294967293" r:id="rId1"/>
  <headerFooter>
    <oddFooter>&amp;C&amp;P&amp;R&amp;D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workbookViewId="0">
      <selection activeCell="J18" sqref="J18"/>
    </sheetView>
  </sheetViews>
  <sheetFormatPr defaultRowHeight="14.4" x14ac:dyDescent="0.3"/>
  <cols>
    <col min="2" max="2" width="35.33203125" bestFit="1" customWidth="1"/>
    <col min="3" max="3" width="9.5546875" bestFit="1" customWidth="1"/>
    <col min="5" max="5" width="8.6640625" bestFit="1" customWidth="1"/>
    <col min="6" max="6" width="10.5546875" bestFit="1" customWidth="1"/>
    <col min="7" max="7" width="13.6640625" bestFit="1" customWidth="1"/>
  </cols>
  <sheetData>
    <row r="1" spans="1:12" x14ac:dyDescent="0.3">
      <c r="A1" s="38"/>
      <c r="L1" s="38"/>
    </row>
    <row r="2" spans="1:12" x14ac:dyDescent="0.3">
      <c r="A2" s="18"/>
      <c r="F2" s="45"/>
      <c r="L2" s="18"/>
    </row>
    <row r="3" spans="1:12" x14ac:dyDescent="0.3">
      <c r="A3" s="18"/>
      <c r="F3" s="45"/>
      <c r="G3" s="45"/>
      <c r="L3" s="18"/>
    </row>
    <row r="4" spans="1:12" x14ac:dyDescent="0.3">
      <c r="A4" s="18"/>
      <c r="F4" s="45"/>
      <c r="G4" s="45"/>
      <c r="L4" s="18"/>
    </row>
    <row r="5" spans="1:12" x14ac:dyDescent="0.3">
      <c r="A5" s="18"/>
      <c r="F5" s="45"/>
      <c r="G5" s="45"/>
      <c r="L5" s="18"/>
    </row>
    <row r="6" spans="1:12" x14ac:dyDescent="0.3">
      <c r="A6" s="18"/>
      <c r="F6" s="45"/>
      <c r="G6" s="45"/>
      <c r="L6" s="18"/>
    </row>
    <row r="7" spans="1:12" x14ac:dyDescent="0.3">
      <c r="A7" s="18"/>
      <c r="F7" s="45"/>
      <c r="G7" s="45"/>
      <c r="L7" s="18"/>
    </row>
    <row r="8" spans="1:12" x14ac:dyDescent="0.3">
      <c r="A8" s="18"/>
      <c r="F8" s="45"/>
      <c r="G8" s="45"/>
      <c r="L8" s="18"/>
    </row>
    <row r="9" spans="1:12" x14ac:dyDescent="0.3">
      <c r="A9" s="18"/>
      <c r="F9" s="45"/>
      <c r="G9" s="45"/>
      <c r="L9" s="18"/>
    </row>
    <row r="10" spans="1:12" x14ac:dyDescent="0.3">
      <c r="A10" s="18"/>
      <c r="F10" s="45"/>
      <c r="G10" s="45"/>
      <c r="L10" s="18"/>
    </row>
    <row r="11" spans="1:12" x14ac:dyDescent="0.3">
      <c r="A11" s="18"/>
      <c r="F11" s="45"/>
      <c r="G11" s="45"/>
      <c r="L11" s="18"/>
    </row>
    <row r="12" spans="1:12" x14ac:dyDescent="0.3">
      <c r="A12" s="18"/>
      <c r="F12" s="45"/>
      <c r="G12" s="45"/>
      <c r="L12" s="18"/>
    </row>
    <row r="13" spans="1:12" x14ac:dyDescent="0.3">
      <c r="A13" s="18"/>
      <c r="F13" s="45"/>
      <c r="G13" s="45"/>
      <c r="L13" s="18"/>
    </row>
    <row r="14" spans="1:12" x14ac:dyDescent="0.3">
      <c r="A14" s="18"/>
      <c r="F14" s="45"/>
      <c r="G14" s="45"/>
    </row>
    <row r="15" spans="1:12" x14ac:dyDescent="0.3">
      <c r="A15" s="18"/>
      <c r="F15" s="45"/>
      <c r="G15" s="45"/>
    </row>
    <row r="16" spans="1:12" x14ac:dyDescent="0.3">
      <c r="A16" s="18"/>
      <c r="F16" s="45"/>
      <c r="G16" s="45"/>
    </row>
    <row r="17" spans="1:7" x14ac:dyDescent="0.3">
      <c r="A17" s="18"/>
      <c r="F17" s="45"/>
      <c r="G17" s="45"/>
    </row>
    <row r="18" spans="1:7" x14ac:dyDescent="0.3">
      <c r="A18" s="18"/>
      <c r="F18" s="45"/>
      <c r="G18" s="45"/>
    </row>
    <row r="19" spans="1:7" x14ac:dyDescent="0.3">
      <c r="A19" s="18"/>
      <c r="F19" s="45"/>
      <c r="G19" s="45"/>
    </row>
    <row r="20" spans="1:7" x14ac:dyDescent="0.3">
      <c r="A20" s="38"/>
      <c r="F20" s="45"/>
      <c r="G20" s="45"/>
    </row>
    <row r="21" spans="1:7" x14ac:dyDescent="0.3">
      <c r="A21" s="38"/>
      <c r="F21" s="45"/>
      <c r="G21" s="45"/>
    </row>
    <row r="22" spans="1:7" x14ac:dyDescent="0.3">
      <c r="A22" s="38"/>
      <c r="F22" s="45"/>
      <c r="G22" s="45"/>
    </row>
    <row r="23" spans="1:7" x14ac:dyDescent="0.3">
      <c r="A23" s="38"/>
      <c r="F23" s="45"/>
      <c r="G23" s="45"/>
    </row>
    <row r="24" spans="1:7" x14ac:dyDescent="0.3">
      <c r="A24" s="18"/>
      <c r="F24" s="45"/>
      <c r="G24" s="45"/>
    </row>
    <row r="25" spans="1:7" x14ac:dyDescent="0.3">
      <c r="A25" s="18"/>
      <c r="F25" s="45"/>
      <c r="G25" s="45"/>
    </row>
    <row r="26" spans="1:7" x14ac:dyDescent="0.3">
      <c r="A26" s="18"/>
      <c r="F26" s="45"/>
      <c r="G26" s="45"/>
    </row>
    <row r="27" spans="1:7" x14ac:dyDescent="0.3">
      <c r="A27" s="18"/>
      <c r="F27" s="45"/>
      <c r="G27" s="45"/>
    </row>
    <row r="28" spans="1:7" x14ac:dyDescent="0.3">
      <c r="A28" s="18"/>
      <c r="F28" s="45"/>
      <c r="G28" s="45"/>
    </row>
    <row r="29" spans="1:7" x14ac:dyDescent="0.3">
      <c r="A29" s="18"/>
      <c r="F29" s="45"/>
      <c r="G29" s="45"/>
    </row>
    <row r="30" spans="1:7" x14ac:dyDescent="0.3">
      <c r="A30" s="18"/>
      <c r="F30" s="45"/>
      <c r="G30" s="45"/>
    </row>
    <row r="31" spans="1:7" x14ac:dyDescent="0.3">
      <c r="A31" s="18"/>
      <c r="F31" s="45"/>
      <c r="G31" s="45"/>
    </row>
    <row r="32" spans="1:7" x14ac:dyDescent="0.3">
      <c r="A32" s="18"/>
      <c r="F32" s="45"/>
      <c r="G32" s="45"/>
    </row>
    <row r="33" spans="1:7" x14ac:dyDescent="0.3">
      <c r="A33" s="18"/>
      <c r="F33" s="45"/>
      <c r="G33" s="45"/>
    </row>
    <row r="34" spans="1:7" x14ac:dyDescent="0.3">
      <c r="A34" s="18"/>
      <c r="F34" s="45"/>
      <c r="G34" s="45"/>
    </row>
    <row r="35" spans="1:7" x14ac:dyDescent="0.3">
      <c r="A35" s="18"/>
      <c r="F35" s="45"/>
      <c r="G35" s="45"/>
    </row>
    <row r="36" spans="1:7" x14ac:dyDescent="0.3">
      <c r="A36" s="18"/>
      <c r="F36" s="45"/>
      <c r="G36" s="45"/>
    </row>
    <row r="37" spans="1:7" x14ac:dyDescent="0.3">
      <c r="A37" s="18"/>
      <c r="F37" s="45"/>
      <c r="G37" s="45"/>
    </row>
    <row r="38" spans="1:7" x14ac:dyDescent="0.3">
      <c r="A38" s="18"/>
      <c r="F38" s="45"/>
      <c r="G38" s="45"/>
    </row>
    <row r="39" spans="1:7" x14ac:dyDescent="0.3">
      <c r="A39" s="18"/>
      <c r="F39" s="45"/>
      <c r="G39" s="45"/>
    </row>
    <row r="40" spans="1:7" x14ac:dyDescent="0.3">
      <c r="A40" s="18"/>
      <c r="F40" s="45"/>
      <c r="G40" s="45"/>
    </row>
    <row r="41" spans="1:7" x14ac:dyDescent="0.3">
      <c r="A41" s="18"/>
      <c r="F41" s="45"/>
      <c r="G41" s="45"/>
    </row>
    <row r="42" spans="1:7" x14ac:dyDescent="0.3">
      <c r="A42" s="18"/>
      <c r="F42" s="45"/>
      <c r="G42" s="45"/>
    </row>
    <row r="43" spans="1:7" x14ac:dyDescent="0.3">
      <c r="A43" s="18"/>
      <c r="F43" s="45"/>
      <c r="G43" s="45"/>
    </row>
    <row r="44" spans="1:7" x14ac:dyDescent="0.3">
      <c r="A44" s="18"/>
      <c r="F44" s="45"/>
      <c r="G44" s="45"/>
    </row>
    <row r="45" spans="1:7" x14ac:dyDescent="0.3">
      <c r="A45" s="18"/>
      <c r="F45" s="45"/>
      <c r="G45" s="45"/>
    </row>
    <row r="46" spans="1:7" x14ac:dyDescent="0.3">
      <c r="A46" s="18"/>
      <c r="F46" s="45"/>
      <c r="G46" s="45"/>
    </row>
    <row r="47" spans="1:7" x14ac:dyDescent="0.3">
      <c r="A47" s="18"/>
      <c r="F47" s="45"/>
      <c r="G47" s="45"/>
    </row>
    <row r="48" spans="1:7" x14ac:dyDescent="0.3">
      <c r="A48" s="18"/>
      <c r="F48" s="45"/>
      <c r="G48" s="45"/>
    </row>
    <row r="49" spans="1:7" x14ac:dyDescent="0.3">
      <c r="A49" s="18"/>
      <c r="F49" s="45"/>
      <c r="G49" s="45"/>
    </row>
    <row r="50" spans="1:7" x14ac:dyDescent="0.3">
      <c r="A50" s="18"/>
      <c r="F50" s="45"/>
      <c r="G50" s="45"/>
    </row>
    <row r="51" spans="1:7" x14ac:dyDescent="0.3">
      <c r="A51" s="18"/>
      <c r="F51" s="45"/>
      <c r="G51" s="45"/>
    </row>
    <row r="52" spans="1:7" x14ac:dyDescent="0.3">
      <c r="A52" s="18"/>
      <c r="F52" s="45"/>
      <c r="G52" s="45"/>
    </row>
    <row r="53" spans="1:7" x14ac:dyDescent="0.3">
      <c r="A53" s="18"/>
      <c r="F53" s="45"/>
      <c r="G53" s="45"/>
    </row>
    <row r="54" spans="1:7" x14ac:dyDescent="0.3">
      <c r="A54" s="18"/>
      <c r="F54" s="45"/>
      <c r="G54" s="45"/>
    </row>
    <row r="55" spans="1:7" x14ac:dyDescent="0.3">
      <c r="A55" s="18"/>
      <c r="F55" s="45"/>
      <c r="G55" s="45"/>
    </row>
    <row r="56" spans="1:7" x14ac:dyDescent="0.3">
      <c r="A56" s="18"/>
      <c r="F56" s="45"/>
      <c r="G56" s="45"/>
    </row>
    <row r="57" spans="1:7" x14ac:dyDescent="0.3">
      <c r="A57" s="18"/>
      <c r="F57" s="45"/>
      <c r="G57" s="45"/>
    </row>
    <row r="58" spans="1:7" x14ac:dyDescent="0.3">
      <c r="A58" s="18"/>
      <c r="F58" s="45"/>
      <c r="G58" s="45"/>
    </row>
    <row r="59" spans="1:7" x14ac:dyDescent="0.3">
      <c r="A59" s="18"/>
      <c r="G59" s="45"/>
    </row>
    <row r="60" spans="1:7" x14ac:dyDescent="0.3">
      <c r="A60" s="2"/>
      <c r="G60" s="45"/>
    </row>
    <row r="61" spans="1:7" x14ac:dyDescent="0.3">
      <c r="A61" s="18"/>
      <c r="G61" s="45"/>
    </row>
    <row r="62" spans="1:7" x14ac:dyDescent="0.3">
      <c r="A62" s="2"/>
      <c r="G62" s="45"/>
    </row>
    <row r="63" spans="1:7" x14ac:dyDescent="0.3">
      <c r="A63" s="18"/>
      <c r="G63" s="45"/>
    </row>
    <row r="64" spans="1:7" x14ac:dyDescent="0.3">
      <c r="A64" s="2"/>
      <c r="G64" s="45"/>
    </row>
    <row r="65" spans="1:7" x14ac:dyDescent="0.3">
      <c r="A65" s="18"/>
      <c r="G65" s="45"/>
    </row>
    <row r="66" spans="1:7" x14ac:dyDescent="0.3">
      <c r="A66" s="2"/>
      <c r="G66" s="45"/>
    </row>
    <row r="67" spans="1:7" x14ac:dyDescent="0.3">
      <c r="A67" s="18"/>
      <c r="G67" s="45"/>
    </row>
    <row r="68" spans="1:7" x14ac:dyDescent="0.3">
      <c r="A68" s="2"/>
      <c r="G68" s="45"/>
    </row>
    <row r="69" spans="1:7" x14ac:dyDescent="0.3">
      <c r="A69" s="18"/>
      <c r="G69" s="45"/>
    </row>
    <row r="70" spans="1:7" x14ac:dyDescent="0.3">
      <c r="A70" s="2"/>
      <c r="G70" s="45"/>
    </row>
    <row r="71" spans="1:7" x14ac:dyDescent="0.3">
      <c r="A71" s="18"/>
      <c r="G71" s="45"/>
    </row>
    <row r="72" spans="1:7" x14ac:dyDescent="0.3">
      <c r="A72" s="18"/>
      <c r="G72" s="45"/>
    </row>
    <row r="73" spans="1:7" x14ac:dyDescent="0.3">
      <c r="A73" s="2"/>
      <c r="G73" s="45"/>
    </row>
    <row r="74" spans="1:7" x14ac:dyDescent="0.3">
      <c r="A74" s="18"/>
      <c r="G74" s="45"/>
    </row>
    <row r="75" spans="1:7" x14ac:dyDescent="0.3">
      <c r="A75" s="2"/>
      <c r="G75" s="45"/>
    </row>
    <row r="76" spans="1:7" x14ac:dyDescent="0.3">
      <c r="A76" s="18"/>
      <c r="G76" s="45"/>
    </row>
    <row r="77" spans="1:7" x14ac:dyDescent="0.3">
      <c r="A77" s="2"/>
      <c r="G77" s="45"/>
    </row>
    <row r="78" spans="1:7" x14ac:dyDescent="0.3">
      <c r="A78" s="18"/>
      <c r="G78" s="45"/>
    </row>
    <row r="79" spans="1:7" x14ac:dyDescent="0.3">
      <c r="A79" s="2"/>
      <c r="G79" s="45"/>
    </row>
    <row r="80" spans="1:7" x14ac:dyDescent="0.3">
      <c r="A80" s="18"/>
      <c r="G80" s="45"/>
    </row>
    <row r="81" spans="1:7" x14ac:dyDescent="0.3">
      <c r="A81" s="2"/>
      <c r="G81" s="45"/>
    </row>
    <row r="82" spans="1:7" x14ac:dyDescent="0.3">
      <c r="A82" s="18"/>
      <c r="G82" s="45"/>
    </row>
    <row r="83" spans="1:7" x14ac:dyDescent="0.3">
      <c r="A83" s="2"/>
      <c r="G83" s="45"/>
    </row>
    <row r="84" spans="1:7" x14ac:dyDescent="0.3">
      <c r="A84" s="18"/>
      <c r="G84" s="45"/>
    </row>
    <row r="85" spans="1:7" x14ac:dyDescent="0.3">
      <c r="A85" s="2"/>
      <c r="G85" s="45"/>
    </row>
    <row r="86" spans="1:7" x14ac:dyDescent="0.3">
      <c r="A86" s="18"/>
      <c r="G86" s="45"/>
    </row>
    <row r="87" spans="1:7" x14ac:dyDescent="0.3">
      <c r="A87" s="18"/>
      <c r="G87" s="45"/>
    </row>
    <row r="88" spans="1:7" x14ac:dyDescent="0.3">
      <c r="A88" s="2"/>
      <c r="G88" s="45"/>
    </row>
    <row r="89" spans="1:7" x14ac:dyDescent="0.3">
      <c r="A89" s="18"/>
      <c r="G89" s="45"/>
    </row>
    <row r="90" spans="1:7" x14ac:dyDescent="0.3">
      <c r="A90" s="2"/>
      <c r="G90" s="45"/>
    </row>
    <row r="91" spans="1:7" x14ac:dyDescent="0.3">
      <c r="A91" s="18"/>
      <c r="G91" s="45"/>
    </row>
    <row r="92" spans="1:7" x14ac:dyDescent="0.3">
      <c r="A92" s="2"/>
      <c r="G92" s="45"/>
    </row>
    <row r="93" spans="1:7" x14ac:dyDescent="0.3">
      <c r="A93" s="18"/>
      <c r="G93" s="45"/>
    </row>
    <row r="94" spans="1:7" x14ac:dyDescent="0.3">
      <c r="A94" s="18"/>
      <c r="G94" s="45"/>
    </row>
    <row r="95" spans="1:7" x14ac:dyDescent="0.3">
      <c r="A95" s="2"/>
      <c r="G95" s="45"/>
    </row>
    <row r="96" spans="1:7" x14ac:dyDescent="0.3">
      <c r="A96" s="18"/>
      <c r="G96" s="45"/>
    </row>
    <row r="97" spans="1:7" x14ac:dyDescent="0.3">
      <c r="A97" s="2"/>
      <c r="G97" s="45"/>
    </row>
    <row r="98" spans="1:7" x14ac:dyDescent="0.3">
      <c r="A98" s="18"/>
      <c r="G98" s="45"/>
    </row>
    <row r="99" spans="1:7" x14ac:dyDescent="0.3">
      <c r="A99" s="18"/>
      <c r="G99" s="45"/>
    </row>
    <row r="100" spans="1:7" x14ac:dyDescent="0.3">
      <c r="A100" s="2"/>
      <c r="G100" s="45"/>
    </row>
    <row r="101" spans="1:7" x14ac:dyDescent="0.3">
      <c r="A101" s="18"/>
      <c r="G101" s="45"/>
    </row>
    <row r="102" spans="1:7" x14ac:dyDescent="0.3">
      <c r="A102" s="2"/>
      <c r="G102" s="45"/>
    </row>
    <row r="103" spans="1:7" x14ac:dyDescent="0.3">
      <c r="A103" s="2"/>
      <c r="G103" s="45"/>
    </row>
    <row r="104" spans="1:7" x14ac:dyDescent="0.3">
      <c r="A104" s="18"/>
      <c r="G104" s="45"/>
    </row>
    <row r="105" spans="1:7" x14ac:dyDescent="0.3">
      <c r="A105" s="18"/>
      <c r="G105" s="45"/>
    </row>
    <row r="106" spans="1:7" x14ac:dyDescent="0.3">
      <c r="A106" s="18"/>
      <c r="G106" s="45"/>
    </row>
    <row r="107" spans="1:7" x14ac:dyDescent="0.3">
      <c r="A107" s="18"/>
      <c r="G107" s="45"/>
    </row>
    <row r="108" spans="1:7" x14ac:dyDescent="0.3">
      <c r="A108" s="18"/>
      <c r="G108" s="45"/>
    </row>
    <row r="109" spans="1:7" x14ac:dyDescent="0.3">
      <c r="A109" s="18"/>
      <c r="G109" s="45"/>
    </row>
    <row r="110" spans="1:7" x14ac:dyDescent="0.3">
      <c r="A110" s="18"/>
      <c r="G110" s="45"/>
    </row>
    <row r="111" spans="1:7" x14ac:dyDescent="0.3">
      <c r="A111" s="18"/>
      <c r="G111" s="45"/>
    </row>
    <row r="112" spans="1:7" x14ac:dyDescent="0.3">
      <c r="A112" s="18"/>
      <c r="G112" s="45"/>
    </row>
    <row r="113" spans="1:7" x14ac:dyDescent="0.3">
      <c r="A113" s="18"/>
      <c r="G113" s="45"/>
    </row>
    <row r="114" spans="1:7" x14ac:dyDescent="0.3">
      <c r="A114" s="18"/>
      <c r="G114" s="45"/>
    </row>
    <row r="115" spans="1:7" x14ac:dyDescent="0.3">
      <c r="A115" s="18"/>
      <c r="G115" s="45"/>
    </row>
    <row r="116" spans="1:7" x14ac:dyDescent="0.3">
      <c r="A116" s="18"/>
      <c r="G116" s="45"/>
    </row>
    <row r="117" spans="1:7" x14ac:dyDescent="0.3">
      <c r="A117" s="18"/>
      <c r="G117" s="45"/>
    </row>
    <row r="118" spans="1:7" x14ac:dyDescent="0.3">
      <c r="A118" s="18"/>
      <c r="G118" s="45"/>
    </row>
    <row r="119" spans="1:7" x14ac:dyDescent="0.3">
      <c r="A119" s="18"/>
      <c r="G119" s="45"/>
    </row>
    <row r="120" spans="1:7" x14ac:dyDescent="0.3">
      <c r="A120" s="18"/>
      <c r="G120" s="45"/>
    </row>
    <row r="121" spans="1:7" x14ac:dyDescent="0.3">
      <c r="A121" s="18"/>
      <c r="G121" s="45"/>
    </row>
    <row r="122" spans="1:7" x14ac:dyDescent="0.3">
      <c r="A122" s="18"/>
      <c r="G122" s="45"/>
    </row>
    <row r="123" spans="1:7" x14ac:dyDescent="0.3">
      <c r="A123" s="18"/>
      <c r="G123" s="45"/>
    </row>
    <row r="124" spans="1:7" x14ac:dyDescent="0.3">
      <c r="A124" s="18"/>
      <c r="G124" s="45"/>
    </row>
    <row r="125" spans="1:7" x14ac:dyDescent="0.3">
      <c r="A125" s="18"/>
      <c r="G125" s="45"/>
    </row>
    <row r="126" spans="1:7" x14ac:dyDescent="0.3">
      <c r="A126" s="18"/>
      <c r="G126" s="45"/>
    </row>
    <row r="127" spans="1:7" x14ac:dyDescent="0.3">
      <c r="A127" s="18"/>
      <c r="G127" s="45"/>
    </row>
    <row r="128" spans="1:7" x14ac:dyDescent="0.3">
      <c r="A128" s="18"/>
      <c r="G128" s="45"/>
    </row>
    <row r="129" spans="1:7" x14ac:dyDescent="0.3">
      <c r="A129" s="18"/>
      <c r="G129" s="45"/>
    </row>
    <row r="130" spans="1:7" x14ac:dyDescent="0.3">
      <c r="A130" s="18"/>
      <c r="G130" s="45"/>
    </row>
    <row r="131" spans="1:7" x14ac:dyDescent="0.3">
      <c r="A131" s="18"/>
      <c r="G131" s="45"/>
    </row>
    <row r="132" spans="1:7" x14ac:dyDescent="0.3">
      <c r="A132" s="18"/>
      <c r="G132" s="45"/>
    </row>
    <row r="133" spans="1:7" x14ac:dyDescent="0.3">
      <c r="A133" s="18"/>
      <c r="G133" s="45"/>
    </row>
    <row r="134" spans="1:7" x14ac:dyDescent="0.3">
      <c r="A134" s="18"/>
      <c r="G134" s="45"/>
    </row>
    <row r="135" spans="1:7" x14ac:dyDescent="0.3">
      <c r="A135" s="18"/>
      <c r="G135" s="45"/>
    </row>
    <row r="136" spans="1:7" x14ac:dyDescent="0.3">
      <c r="A136" s="18"/>
      <c r="G136" s="45"/>
    </row>
    <row r="137" spans="1:7" x14ac:dyDescent="0.3">
      <c r="A137" s="18"/>
      <c r="G137" s="45"/>
    </row>
    <row r="138" spans="1:7" x14ac:dyDescent="0.3">
      <c r="A138" s="18"/>
      <c r="G138" s="45"/>
    </row>
    <row r="139" spans="1:7" x14ac:dyDescent="0.3">
      <c r="A139" s="18"/>
      <c r="G139" s="45"/>
    </row>
    <row r="140" spans="1:7" x14ac:dyDescent="0.3">
      <c r="A140" s="18"/>
      <c r="G140" s="45"/>
    </row>
    <row r="141" spans="1:7" x14ac:dyDescent="0.3">
      <c r="A141" s="18"/>
      <c r="G141" s="45"/>
    </row>
    <row r="142" spans="1:7" x14ac:dyDescent="0.3">
      <c r="A142" s="18"/>
      <c r="G142" s="45"/>
    </row>
    <row r="143" spans="1:7" x14ac:dyDescent="0.3">
      <c r="A143" s="18"/>
      <c r="G143" s="45"/>
    </row>
    <row r="144" spans="1:7" x14ac:dyDescent="0.3">
      <c r="A144" s="18"/>
      <c r="G144" s="45"/>
    </row>
    <row r="145" spans="1:7" x14ac:dyDescent="0.3">
      <c r="A145" s="18"/>
      <c r="G145" s="45"/>
    </row>
    <row r="146" spans="1:7" x14ac:dyDescent="0.3">
      <c r="A146" s="18"/>
      <c r="G146" s="45"/>
    </row>
    <row r="147" spans="1:7" x14ac:dyDescent="0.3">
      <c r="A147" s="18"/>
      <c r="G147" s="45"/>
    </row>
    <row r="148" spans="1:7" x14ac:dyDescent="0.3">
      <c r="A148" s="18"/>
      <c r="G148" s="45"/>
    </row>
    <row r="149" spans="1:7" x14ac:dyDescent="0.3">
      <c r="A149" s="18"/>
      <c r="G149" s="45"/>
    </row>
    <row r="150" spans="1:7" x14ac:dyDescent="0.3">
      <c r="A150" s="18"/>
      <c r="G150" s="45"/>
    </row>
    <row r="151" spans="1:7" x14ac:dyDescent="0.3">
      <c r="A151" s="18"/>
      <c r="G151" s="45"/>
    </row>
    <row r="152" spans="1:7" x14ac:dyDescent="0.3">
      <c r="A152" s="18"/>
      <c r="G152" s="45"/>
    </row>
    <row r="153" spans="1:7" x14ac:dyDescent="0.3">
      <c r="A153" s="18"/>
      <c r="G153" s="45"/>
    </row>
  </sheetData>
  <sortState ref="A2:F21">
    <sortCondition ref="A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8"/>
  <sheetViews>
    <sheetView workbookViewId="0">
      <selection activeCell="F22" sqref="F22"/>
    </sheetView>
  </sheetViews>
  <sheetFormatPr defaultRowHeight="14.4" x14ac:dyDescent="0.3"/>
  <cols>
    <col min="2" max="3" width="30.77734375" style="56" customWidth="1"/>
    <col min="8" max="8" width="10.5546875" bestFit="1" customWidth="1"/>
    <col min="10" max="10" width="10.109375" style="16" bestFit="1" customWidth="1"/>
  </cols>
  <sheetData>
    <row r="1" spans="2:8" x14ac:dyDescent="0.3">
      <c r="B1" s="19"/>
      <c r="C1" s="19"/>
    </row>
    <row r="2" spans="2:8" x14ac:dyDescent="0.3">
      <c r="B2" s="57"/>
      <c r="C2" s="57"/>
      <c r="H2" s="45"/>
    </row>
    <row r="3" spans="2:8" x14ac:dyDescent="0.3">
      <c r="B3" s="57"/>
      <c r="C3" s="57"/>
      <c r="H3" s="45"/>
    </row>
    <row r="4" spans="2:8" x14ac:dyDescent="0.3">
      <c r="B4" s="57"/>
      <c r="C4" s="57"/>
      <c r="H4" s="45"/>
    </row>
    <row r="5" spans="2:8" x14ac:dyDescent="0.3">
      <c r="B5" s="57"/>
      <c r="C5" s="57"/>
      <c r="H5" s="45"/>
    </row>
    <row r="6" spans="2:8" x14ac:dyDescent="0.3">
      <c r="B6" s="57"/>
      <c r="C6" s="57"/>
      <c r="H6" s="45"/>
    </row>
    <row r="7" spans="2:8" x14ac:dyDescent="0.3">
      <c r="B7" s="57"/>
      <c r="C7" s="57"/>
      <c r="H7" s="45"/>
    </row>
    <row r="8" spans="2:8" x14ac:dyDescent="0.3">
      <c r="B8" s="57"/>
      <c r="C8" s="57"/>
      <c r="H8" s="45"/>
    </row>
    <row r="9" spans="2:8" x14ac:dyDescent="0.3">
      <c r="B9" s="57"/>
      <c r="C9" s="57"/>
      <c r="H9" s="45"/>
    </row>
    <row r="10" spans="2:8" x14ac:dyDescent="0.3">
      <c r="B10" s="57"/>
      <c r="C10" s="57"/>
      <c r="H10" s="45"/>
    </row>
    <row r="11" spans="2:8" x14ac:dyDescent="0.3">
      <c r="B11" s="57"/>
      <c r="C11" s="57"/>
      <c r="H11" s="45"/>
    </row>
    <row r="12" spans="2:8" x14ac:dyDescent="0.3">
      <c r="B12" s="57"/>
      <c r="C12" s="57"/>
      <c r="H12" s="45"/>
    </row>
    <row r="13" spans="2:8" x14ac:dyDescent="0.3">
      <c r="B13" s="57"/>
      <c r="C13" s="57"/>
      <c r="H13" s="45"/>
    </row>
    <row r="14" spans="2:8" x14ac:dyDescent="0.3">
      <c r="B14" s="57"/>
      <c r="C14" s="57"/>
      <c r="H14" s="45"/>
    </row>
    <row r="15" spans="2:8" x14ac:dyDescent="0.3">
      <c r="B15" s="57"/>
      <c r="C15" s="57"/>
      <c r="H15" s="45"/>
    </row>
    <row r="16" spans="2:8" x14ac:dyDescent="0.3">
      <c r="B16" s="57"/>
      <c r="C16" s="57"/>
      <c r="H16" s="45"/>
    </row>
    <row r="17" spans="2:8" x14ac:dyDescent="0.3">
      <c r="B17" s="57"/>
      <c r="C17" s="57"/>
      <c r="H17" s="45"/>
    </row>
    <row r="18" spans="2:8" x14ac:dyDescent="0.3">
      <c r="B18" s="19"/>
      <c r="C18" s="19"/>
    </row>
    <row r="19" spans="2:8" x14ac:dyDescent="0.3">
      <c r="B19" s="57"/>
      <c r="C19" s="57"/>
      <c r="H19" s="45"/>
    </row>
    <row r="20" spans="2:8" x14ac:dyDescent="0.3">
      <c r="B20" s="57"/>
      <c r="C20" s="57"/>
      <c r="H20" s="45"/>
    </row>
    <row r="21" spans="2:8" x14ac:dyDescent="0.3">
      <c r="B21" s="57"/>
      <c r="C21" s="57"/>
      <c r="H21" s="45"/>
    </row>
    <row r="22" spans="2:8" x14ac:dyDescent="0.3">
      <c r="B22" s="57"/>
      <c r="C22" s="57"/>
      <c r="H22" s="45"/>
    </row>
    <row r="23" spans="2:8" x14ac:dyDescent="0.3">
      <c r="B23" s="57"/>
      <c r="C23" s="57"/>
      <c r="H23" s="45"/>
    </row>
    <row r="24" spans="2:8" x14ac:dyDescent="0.3">
      <c r="B24" s="57"/>
      <c r="C24" s="57"/>
      <c r="H24" s="45"/>
    </row>
    <row r="25" spans="2:8" x14ac:dyDescent="0.3">
      <c r="B25" s="57"/>
      <c r="C25" s="57"/>
      <c r="H25" s="45"/>
    </row>
    <row r="26" spans="2:8" x14ac:dyDescent="0.3">
      <c r="B26" s="57"/>
      <c r="C26" s="57"/>
      <c r="H26" s="45"/>
    </row>
    <row r="27" spans="2:8" x14ac:dyDescent="0.3">
      <c r="B27" s="57"/>
      <c r="C27" s="57"/>
      <c r="H27" s="45"/>
    </row>
    <row r="28" spans="2:8" x14ac:dyDescent="0.3">
      <c r="B28" s="57"/>
      <c r="C28" s="57"/>
      <c r="H28" s="45"/>
    </row>
    <row r="29" spans="2:8" x14ac:dyDescent="0.3">
      <c r="B29" s="57"/>
      <c r="C29" s="57"/>
      <c r="H29" s="45"/>
    </row>
    <row r="30" spans="2:8" x14ac:dyDescent="0.3">
      <c r="B30" s="57"/>
      <c r="C30" s="57"/>
      <c r="H30" s="45"/>
    </row>
    <row r="31" spans="2:8" x14ac:dyDescent="0.3">
      <c r="B31" s="57"/>
      <c r="C31" s="57"/>
      <c r="H31" s="45"/>
    </row>
    <row r="32" spans="2:8" x14ac:dyDescent="0.3">
      <c r="B32" s="57"/>
      <c r="C32" s="57"/>
      <c r="H32" s="45"/>
    </row>
    <row r="33" spans="2:3" x14ac:dyDescent="0.3">
      <c r="B33" s="57"/>
      <c r="C33" s="57"/>
    </row>
    <row r="34" spans="2:3" x14ac:dyDescent="0.3">
      <c r="B34" s="57"/>
      <c r="C34" s="57"/>
    </row>
    <row r="35" spans="2:3" x14ac:dyDescent="0.3">
      <c r="B35" s="57"/>
      <c r="C35" s="57"/>
    </row>
    <row r="36" spans="2:3" x14ac:dyDescent="0.3">
      <c r="B36" s="57"/>
      <c r="C36" s="57"/>
    </row>
    <row r="37" spans="2:3" x14ac:dyDescent="0.3">
      <c r="B37" s="57"/>
      <c r="C37" s="57"/>
    </row>
    <row r="38" spans="2:3" x14ac:dyDescent="0.3">
      <c r="B38" s="57"/>
      <c r="C38" s="57"/>
    </row>
    <row r="39" spans="2:3" x14ac:dyDescent="0.3">
      <c r="B39" s="57"/>
      <c r="C39" s="57"/>
    </row>
    <row r="40" spans="2:3" x14ac:dyDescent="0.3">
      <c r="B40" s="57"/>
      <c r="C40" s="57"/>
    </row>
    <row r="41" spans="2:3" x14ac:dyDescent="0.3">
      <c r="B41" s="57"/>
      <c r="C41" s="57"/>
    </row>
    <row r="42" spans="2:3" x14ac:dyDescent="0.3">
      <c r="B42" s="57"/>
      <c r="C42" s="57"/>
    </row>
    <row r="43" spans="2:3" x14ac:dyDescent="0.3">
      <c r="B43" s="57"/>
      <c r="C43" s="57"/>
    </row>
    <row r="44" spans="2:3" x14ac:dyDescent="0.3">
      <c r="B44" s="57"/>
      <c r="C44" s="57"/>
    </row>
    <row r="45" spans="2:3" x14ac:dyDescent="0.3">
      <c r="B45" s="57"/>
      <c r="C45" s="57"/>
    </row>
    <row r="46" spans="2:3" x14ac:dyDescent="0.3">
      <c r="B46" s="57"/>
      <c r="C46" s="57"/>
    </row>
    <row r="47" spans="2:3" x14ac:dyDescent="0.3">
      <c r="B47" s="57"/>
      <c r="C47" s="57"/>
    </row>
    <row r="48" spans="2:3" x14ac:dyDescent="0.3">
      <c r="B48" s="57"/>
      <c r="C48" s="57"/>
    </row>
    <row r="49" spans="2:3" x14ac:dyDescent="0.3">
      <c r="B49" s="57"/>
      <c r="C49" s="57"/>
    </row>
    <row r="50" spans="2:3" x14ac:dyDescent="0.3">
      <c r="B50" s="57"/>
      <c r="C50" s="57"/>
    </row>
    <row r="51" spans="2:3" x14ac:dyDescent="0.3">
      <c r="B51" s="57"/>
      <c r="C51" s="57"/>
    </row>
    <row r="52" spans="2:3" x14ac:dyDescent="0.3">
      <c r="B52" s="57"/>
      <c r="C52" s="57"/>
    </row>
    <row r="53" spans="2:3" x14ac:dyDescent="0.3">
      <c r="B53" s="57"/>
      <c r="C53" s="57"/>
    </row>
    <row r="54" spans="2:3" x14ac:dyDescent="0.3">
      <c r="B54" s="57"/>
      <c r="C54" s="57"/>
    </row>
    <row r="55" spans="2:3" x14ac:dyDescent="0.3">
      <c r="B55" s="57"/>
      <c r="C55" s="57"/>
    </row>
    <row r="56" spans="2:3" x14ac:dyDescent="0.3">
      <c r="B56" s="57"/>
      <c r="C56" s="57"/>
    </row>
    <row r="57" spans="2:3" x14ac:dyDescent="0.3">
      <c r="B57" s="57"/>
      <c r="C57" s="57"/>
    </row>
    <row r="58" spans="2:3" x14ac:dyDescent="0.3">
      <c r="B58" s="57"/>
      <c r="C58" s="57"/>
    </row>
  </sheetData>
  <sortState ref="B2:H15">
    <sortCondition ref="B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4"/>
  <sheetViews>
    <sheetView topLeftCell="A581" workbookViewId="0">
      <selection activeCell="G600" sqref="G600"/>
    </sheetView>
  </sheetViews>
  <sheetFormatPr defaultRowHeight="14.4" x14ac:dyDescent="0.3"/>
  <cols>
    <col min="1" max="1" width="7" style="39" bestFit="1" customWidth="1"/>
    <col min="2" max="2" width="41.88671875" style="39" bestFit="1" customWidth="1"/>
  </cols>
  <sheetData>
    <row r="1" spans="1:2" x14ac:dyDescent="0.3">
      <c r="A1" s="40" t="s">
        <v>48</v>
      </c>
      <c r="B1" s="41" t="s">
        <v>78</v>
      </c>
    </row>
    <row r="2" spans="1:2" x14ac:dyDescent="0.3">
      <c r="A2" s="42">
        <v>43489</v>
      </c>
      <c r="B2" s="42" t="s">
        <v>79</v>
      </c>
    </row>
    <row r="3" spans="1:2" x14ac:dyDescent="0.3">
      <c r="A3" s="42">
        <v>43497</v>
      </c>
      <c r="B3" s="42" t="s">
        <v>80</v>
      </c>
    </row>
    <row r="4" spans="1:2" x14ac:dyDescent="0.3">
      <c r="A4" s="42">
        <v>43505</v>
      </c>
      <c r="B4" s="42" t="s">
        <v>81</v>
      </c>
    </row>
    <row r="5" spans="1:2" x14ac:dyDescent="0.3">
      <c r="A5" s="42">
        <v>43513</v>
      </c>
      <c r="B5" s="42" t="s">
        <v>82</v>
      </c>
    </row>
    <row r="6" spans="1:2" x14ac:dyDescent="0.3">
      <c r="A6" s="42">
        <v>43521</v>
      </c>
      <c r="B6" s="42" t="s">
        <v>83</v>
      </c>
    </row>
    <row r="7" spans="1:2" x14ac:dyDescent="0.3">
      <c r="A7" s="42">
        <v>43539</v>
      </c>
      <c r="B7" s="42" t="s">
        <v>84</v>
      </c>
    </row>
    <row r="8" spans="1:2" x14ac:dyDescent="0.3">
      <c r="A8" s="42">
        <v>43547</v>
      </c>
      <c r="B8" s="42" t="s">
        <v>85</v>
      </c>
    </row>
    <row r="9" spans="1:2" x14ac:dyDescent="0.3">
      <c r="A9" s="42">
        <v>43554</v>
      </c>
      <c r="B9" s="42" t="s">
        <v>86</v>
      </c>
    </row>
    <row r="10" spans="1:2" x14ac:dyDescent="0.3">
      <c r="A10" s="42">
        <v>43562</v>
      </c>
      <c r="B10" s="42" t="s">
        <v>87</v>
      </c>
    </row>
    <row r="11" spans="1:2" x14ac:dyDescent="0.3">
      <c r="A11" s="42">
        <v>43570</v>
      </c>
      <c r="B11" s="42" t="s">
        <v>88</v>
      </c>
    </row>
    <row r="12" spans="1:2" x14ac:dyDescent="0.3">
      <c r="A12" s="42">
        <v>43588</v>
      </c>
      <c r="B12" s="42" t="s">
        <v>89</v>
      </c>
    </row>
    <row r="13" spans="1:2" x14ac:dyDescent="0.3">
      <c r="A13" s="42">
        <v>43596</v>
      </c>
      <c r="B13" s="42" t="s">
        <v>90</v>
      </c>
    </row>
    <row r="14" spans="1:2" x14ac:dyDescent="0.3">
      <c r="A14" s="42">
        <v>43604</v>
      </c>
      <c r="B14" s="42" t="s">
        <v>91</v>
      </c>
    </row>
    <row r="15" spans="1:2" x14ac:dyDescent="0.3">
      <c r="A15" s="42">
        <v>43612</v>
      </c>
      <c r="B15" s="42" t="s">
        <v>92</v>
      </c>
    </row>
    <row r="16" spans="1:2" x14ac:dyDescent="0.3">
      <c r="A16" s="42">
        <v>43620</v>
      </c>
      <c r="B16" s="42" t="s">
        <v>93</v>
      </c>
    </row>
    <row r="17" spans="1:2" x14ac:dyDescent="0.3">
      <c r="A17" s="42">
        <v>43638</v>
      </c>
      <c r="B17" s="42" t="s">
        <v>94</v>
      </c>
    </row>
    <row r="18" spans="1:2" x14ac:dyDescent="0.3">
      <c r="A18" s="42">
        <v>43646</v>
      </c>
      <c r="B18" s="42" t="s">
        <v>95</v>
      </c>
    </row>
    <row r="19" spans="1:2" x14ac:dyDescent="0.3">
      <c r="A19" s="42">
        <v>43653</v>
      </c>
      <c r="B19" s="42" t="s">
        <v>96</v>
      </c>
    </row>
    <row r="20" spans="1:2" x14ac:dyDescent="0.3">
      <c r="A20" s="42">
        <v>43661</v>
      </c>
      <c r="B20" s="42" t="s">
        <v>97</v>
      </c>
    </row>
    <row r="21" spans="1:2" x14ac:dyDescent="0.3">
      <c r="A21" s="42">
        <v>43679</v>
      </c>
      <c r="B21" s="42" t="s">
        <v>98</v>
      </c>
    </row>
    <row r="22" spans="1:2" x14ac:dyDescent="0.3">
      <c r="A22" s="42">
        <v>43687</v>
      </c>
      <c r="B22" s="42" t="s">
        <v>99</v>
      </c>
    </row>
    <row r="23" spans="1:2" x14ac:dyDescent="0.3">
      <c r="A23" s="42">
        <v>43695</v>
      </c>
      <c r="B23" s="42" t="s">
        <v>100</v>
      </c>
    </row>
    <row r="24" spans="1:2" x14ac:dyDescent="0.3">
      <c r="A24" s="42">
        <v>43703</v>
      </c>
      <c r="B24" s="42" t="s">
        <v>101</v>
      </c>
    </row>
    <row r="25" spans="1:2" x14ac:dyDescent="0.3">
      <c r="A25" s="42">
        <v>43711</v>
      </c>
      <c r="B25" s="42" t="s">
        <v>102</v>
      </c>
    </row>
    <row r="26" spans="1:2" x14ac:dyDescent="0.3">
      <c r="A26" s="42">
        <v>43729</v>
      </c>
      <c r="B26" s="42" t="s">
        <v>103</v>
      </c>
    </row>
    <row r="27" spans="1:2" x14ac:dyDescent="0.3">
      <c r="A27" s="42">
        <v>43737</v>
      </c>
      <c r="B27" s="42" t="s">
        <v>104</v>
      </c>
    </row>
    <row r="28" spans="1:2" x14ac:dyDescent="0.3">
      <c r="A28" s="42">
        <v>43745</v>
      </c>
      <c r="B28" s="42" t="s">
        <v>105</v>
      </c>
    </row>
    <row r="29" spans="1:2" x14ac:dyDescent="0.3">
      <c r="A29" s="42">
        <v>43752</v>
      </c>
      <c r="B29" s="42" t="s">
        <v>106</v>
      </c>
    </row>
    <row r="30" spans="1:2" x14ac:dyDescent="0.3">
      <c r="A30" s="42">
        <v>43760</v>
      </c>
      <c r="B30" s="42" t="s">
        <v>107</v>
      </c>
    </row>
    <row r="31" spans="1:2" x14ac:dyDescent="0.3">
      <c r="A31" s="42">
        <v>43778</v>
      </c>
      <c r="B31" s="42" t="s">
        <v>108</v>
      </c>
    </row>
    <row r="32" spans="1:2" x14ac:dyDescent="0.3">
      <c r="A32" s="42">
        <v>43786</v>
      </c>
      <c r="B32" s="42" t="s">
        <v>109</v>
      </c>
    </row>
    <row r="33" spans="1:2" x14ac:dyDescent="0.3">
      <c r="A33" s="42">
        <v>43794</v>
      </c>
      <c r="B33" s="42" t="s">
        <v>110</v>
      </c>
    </row>
    <row r="34" spans="1:2" x14ac:dyDescent="0.3">
      <c r="A34" s="42">
        <v>43802</v>
      </c>
      <c r="B34" s="42" t="s">
        <v>111</v>
      </c>
    </row>
    <row r="35" spans="1:2" x14ac:dyDescent="0.3">
      <c r="A35" s="42">
        <v>43810</v>
      </c>
      <c r="B35" s="42" t="s">
        <v>112</v>
      </c>
    </row>
    <row r="36" spans="1:2" x14ac:dyDescent="0.3">
      <c r="A36" s="42">
        <v>43828</v>
      </c>
      <c r="B36" s="42" t="s">
        <v>113</v>
      </c>
    </row>
    <row r="37" spans="1:2" x14ac:dyDescent="0.3">
      <c r="A37" s="42">
        <v>43836</v>
      </c>
      <c r="B37" s="42" t="s">
        <v>114</v>
      </c>
    </row>
    <row r="38" spans="1:2" x14ac:dyDescent="0.3">
      <c r="A38" s="42">
        <v>43844</v>
      </c>
      <c r="B38" s="42" t="s">
        <v>115</v>
      </c>
    </row>
    <row r="39" spans="1:2" x14ac:dyDescent="0.3">
      <c r="A39" s="42">
        <v>43851</v>
      </c>
      <c r="B39" s="42" t="s">
        <v>116</v>
      </c>
    </row>
    <row r="40" spans="1:2" x14ac:dyDescent="0.3">
      <c r="A40" s="42">
        <v>43869</v>
      </c>
      <c r="B40" s="42" t="s">
        <v>117</v>
      </c>
    </row>
    <row r="41" spans="1:2" x14ac:dyDescent="0.3">
      <c r="A41" s="42">
        <v>43877</v>
      </c>
      <c r="B41" s="42" t="s">
        <v>118</v>
      </c>
    </row>
    <row r="42" spans="1:2" x14ac:dyDescent="0.3">
      <c r="A42" s="42">
        <v>43885</v>
      </c>
      <c r="B42" s="42" t="s">
        <v>119</v>
      </c>
    </row>
    <row r="43" spans="1:2" x14ac:dyDescent="0.3">
      <c r="A43" s="42">
        <v>43893</v>
      </c>
      <c r="B43" s="42" t="s">
        <v>120</v>
      </c>
    </row>
    <row r="44" spans="1:2" x14ac:dyDescent="0.3">
      <c r="A44" s="42">
        <v>43901</v>
      </c>
      <c r="B44" s="42" t="s">
        <v>121</v>
      </c>
    </row>
    <row r="45" spans="1:2" x14ac:dyDescent="0.3">
      <c r="A45" s="42">
        <v>43919</v>
      </c>
      <c r="B45" s="42" t="s">
        <v>122</v>
      </c>
    </row>
    <row r="46" spans="1:2" x14ac:dyDescent="0.3">
      <c r="A46" s="42">
        <v>43927</v>
      </c>
      <c r="B46" s="42" t="s">
        <v>123</v>
      </c>
    </row>
    <row r="47" spans="1:2" x14ac:dyDescent="0.3">
      <c r="A47" s="42">
        <v>43935</v>
      </c>
      <c r="B47" s="42" t="s">
        <v>124</v>
      </c>
    </row>
    <row r="48" spans="1:2" x14ac:dyDescent="0.3">
      <c r="A48" s="42">
        <v>43943</v>
      </c>
      <c r="B48" s="42" t="s">
        <v>125</v>
      </c>
    </row>
    <row r="49" spans="1:2" x14ac:dyDescent="0.3">
      <c r="A49" s="42">
        <v>43950</v>
      </c>
      <c r="B49" s="42" t="s">
        <v>126</v>
      </c>
    </row>
    <row r="50" spans="1:2" x14ac:dyDescent="0.3">
      <c r="A50" s="42">
        <v>43968</v>
      </c>
      <c r="B50" s="42" t="s">
        <v>127</v>
      </c>
    </row>
    <row r="51" spans="1:2" x14ac:dyDescent="0.3">
      <c r="A51" s="42">
        <v>43976</v>
      </c>
      <c r="B51" s="42" t="s">
        <v>128</v>
      </c>
    </row>
    <row r="52" spans="1:2" x14ac:dyDescent="0.3">
      <c r="A52" s="42">
        <v>43984</v>
      </c>
      <c r="B52" s="42" t="s">
        <v>129</v>
      </c>
    </row>
    <row r="53" spans="1:2" x14ac:dyDescent="0.3">
      <c r="A53" s="42">
        <v>43992</v>
      </c>
      <c r="B53" s="42" t="s">
        <v>130</v>
      </c>
    </row>
    <row r="54" spans="1:2" x14ac:dyDescent="0.3">
      <c r="A54" s="42">
        <v>44008</v>
      </c>
      <c r="B54" s="42" t="s">
        <v>131</v>
      </c>
    </row>
    <row r="55" spans="1:2" x14ac:dyDescent="0.3">
      <c r="A55" s="42">
        <v>44016</v>
      </c>
      <c r="B55" s="42" t="s">
        <v>132</v>
      </c>
    </row>
    <row r="56" spans="1:2" x14ac:dyDescent="0.3">
      <c r="A56" s="42">
        <v>44024</v>
      </c>
      <c r="B56" s="42" t="s">
        <v>133</v>
      </c>
    </row>
    <row r="57" spans="1:2" x14ac:dyDescent="0.3">
      <c r="A57" s="42">
        <v>44032</v>
      </c>
      <c r="B57" s="42" t="s">
        <v>134</v>
      </c>
    </row>
    <row r="58" spans="1:2" x14ac:dyDescent="0.3">
      <c r="A58" s="42">
        <v>44040</v>
      </c>
      <c r="B58" s="42" t="s">
        <v>135</v>
      </c>
    </row>
    <row r="59" spans="1:2" x14ac:dyDescent="0.3">
      <c r="A59" s="42">
        <v>44057</v>
      </c>
      <c r="B59" s="42" t="s">
        <v>136</v>
      </c>
    </row>
    <row r="60" spans="1:2" x14ac:dyDescent="0.3">
      <c r="A60" s="42">
        <v>44065</v>
      </c>
      <c r="B60" s="42" t="s">
        <v>137</v>
      </c>
    </row>
    <row r="61" spans="1:2" x14ac:dyDescent="0.3">
      <c r="A61" s="42">
        <v>44073</v>
      </c>
      <c r="B61" s="42" t="s">
        <v>138</v>
      </c>
    </row>
    <row r="62" spans="1:2" x14ac:dyDescent="0.3">
      <c r="A62" s="42">
        <v>44081</v>
      </c>
      <c r="B62" s="42" t="s">
        <v>139</v>
      </c>
    </row>
    <row r="63" spans="1:2" x14ac:dyDescent="0.3">
      <c r="A63" s="42">
        <v>44099</v>
      </c>
      <c r="B63" s="42" t="s">
        <v>140</v>
      </c>
    </row>
    <row r="64" spans="1:2" x14ac:dyDescent="0.3">
      <c r="A64" s="42">
        <v>44107</v>
      </c>
      <c r="B64" s="42" t="s">
        <v>141</v>
      </c>
    </row>
    <row r="65" spans="1:2" x14ac:dyDescent="0.3">
      <c r="A65" s="42">
        <v>44115</v>
      </c>
      <c r="B65" s="42" t="s">
        <v>142</v>
      </c>
    </row>
    <row r="66" spans="1:2" x14ac:dyDescent="0.3">
      <c r="A66" s="42">
        <v>44123</v>
      </c>
      <c r="B66" s="42" t="s">
        <v>143</v>
      </c>
    </row>
    <row r="67" spans="1:2" x14ac:dyDescent="0.3">
      <c r="A67" s="42">
        <v>44131</v>
      </c>
      <c r="B67" s="42" t="s">
        <v>144</v>
      </c>
    </row>
    <row r="68" spans="1:2" x14ac:dyDescent="0.3">
      <c r="A68" s="42">
        <v>44149</v>
      </c>
      <c r="B68" s="42" t="s">
        <v>145</v>
      </c>
    </row>
    <row r="69" spans="1:2" x14ac:dyDescent="0.3">
      <c r="A69" s="42">
        <v>44156</v>
      </c>
      <c r="B69" s="42" t="s">
        <v>146</v>
      </c>
    </row>
    <row r="70" spans="1:2" x14ac:dyDescent="0.3">
      <c r="A70" s="42">
        <v>44164</v>
      </c>
      <c r="B70" s="42" t="s">
        <v>147</v>
      </c>
    </row>
    <row r="71" spans="1:2" x14ac:dyDescent="0.3">
      <c r="A71" s="42">
        <v>44172</v>
      </c>
      <c r="B71" s="42" t="s">
        <v>148</v>
      </c>
    </row>
    <row r="72" spans="1:2" x14ac:dyDescent="0.3">
      <c r="A72" s="42">
        <v>44180</v>
      </c>
      <c r="B72" s="42" t="s">
        <v>149</v>
      </c>
    </row>
    <row r="73" spans="1:2" x14ac:dyDescent="0.3">
      <c r="A73" s="42">
        <v>44198</v>
      </c>
      <c r="B73" s="42" t="s">
        <v>150</v>
      </c>
    </row>
    <row r="74" spans="1:2" x14ac:dyDescent="0.3">
      <c r="A74" s="42">
        <v>44206</v>
      </c>
      <c r="B74" s="42" t="s">
        <v>151</v>
      </c>
    </row>
    <row r="75" spans="1:2" x14ac:dyDescent="0.3">
      <c r="A75" s="42">
        <v>44214</v>
      </c>
      <c r="B75" s="42" t="s">
        <v>152</v>
      </c>
    </row>
    <row r="76" spans="1:2" x14ac:dyDescent="0.3">
      <c r="A76" s="42">
        <v>44222</v>
      </c>
      <c r="B76" s="42" t="s">
        <v>153</v>
      </c>
    </row>
    <row r="77" spans="1:2" x14ac:dyDescent="0.3">
      <c r="A77" s="42">
        <v>44230</v>
      </c>
      <c r="B77" s="42" t="s">
        <v>154</v>
      </c>
    </row>
    <row r="78" spans="1:2" x14ac:dyDescent="0.3">
      <c r="A78" s="42">
        <v>44248</v>
      </c>
      <c r="B78" s="42" t="s">
        <v>155</v>
      </c>
    </row>
    <row r="79" spans="1:2" x14ac:dyDescent="0.3">
      <c r="A79" s="42">
        <v>44255</v>
      </c>
      <c r="B79" s="42" t="s">
        <v>156</v>
      </c>
    </row>
    <row r="80" spans="1:2" x14ac:dyDescent="0.3">
      <c r="A80" s="42">
        <v>44263</v>
      </c>
      <c r="B80" s="42" t="s">
        <v>157</v>
      </c>
    </row>
    <row r="81" spans="1:2" x14ac:dyDescent="0.3">
      <c r="A81" s="42">
        <v>44271</v>
      </c>
      <c r="B81" s="42" t="s">
        <v>158</v>
      </c>
    </row>
    <row r="82" spans="1:2" x14ac:dyDescent="0.3">
      <c r="A82" s="42">
        <v>44289</v>
      </c>
      <c r="B82" s="42" t="s">
        <v>159</v>
      </c>
    </row>
    <row r="83" spans="1:2" x14ac:dyDescent="0.3">
      <c r="A83" s="42">
        <v>44297</v>
      </c>
      <c r="B83" s="42" t="s">
        <v>160</v>
      </c>
    </row>
    <row r="84" spans="1:2" x14ac:dyDescent="0.3">
      <c r="A84" s="42">
        <v>44305</v>
      </c>
      <c r="B84" s="42" t="s">
        <v>161</v>
      </c>
    </row>
    <row r="85" spans="1:2" x14ac:dyDescent="0.3">
      <c r="A85" s="42">
        <v>44313</v>
      </c>
      <c r="B85" s="42" t="s">
        <v>162</v>
      </c>
    </row>
    <row r="86" spans="1:2" x14ac:dyDescent="0.3">
      <c r="A86" s="42">
        <v>44321</v>
      </c>
      <c r="B86" s="42" t="s">
        <v>163</v>
      </c>
    </row>
    <row r="87" spans="1:2" x14ac:dyDescent="0.3">
      <c r="A87" s="42">
        <v>44339</v>
      </c>
      <c r="B87" s="42" t="s">
        <v>164</v>
      </c>
    </row>
    <row r="88" spans="1:2" x14ac:dyDescent="0.3">
      <c r="A88" s="42">
        <v>44347</v>
      </c>
      <c r="B88" s="42" t="s">
        <v>165</v>
      </c>
    </row>
    <row r="89" spans="1:2" x14ac:dyDescent="0.3">
      <c r="A89" s="42">
        <v>44354</v>
      </c>
      <c r="B89" s="42" t="s">
        <v>166</v>
      </c>
    </row>
    <row r="90" spans="1:2" x14ac:dyDescent="0.3">
      <c r="A90" s="42">
        <v>44362</v>
      </c>
      <c r="B90" s="42" t="s">
        <v>167</v>
      </c>
    </row>
    <row r="91" spans="1:2" x14ac:dyDescent="0.3">
      <c r="A91" s="42">
        <v>44370</v>
      </c>
      <c r="B91" s="42" t="s">
        <v>168</v>
      </c>
    </row>
    <row r="92" spans="1:2" x14ac:dyDescent="0.3">
      <c r="A92" s="42">
        <v>44388</v>
      </c>
      <c r="B92" s="42" t="s">
        <v>169</v>
      </c>
    </row>
    <row r="93" spans="1:2" x14ac:dyDescent="0.3">
      <c r="A93" s="42">
        <v>44396</v>
      </c>
      <c r="B93" s="42" t="s">
        <v>170</v>
      </c>
    </row>
    <row r="94" spans="1:2" x14ac:dyDescent="0.3">
      <c r="A94" s="42">
        <v>44404</v>
      </c>
      <c r="B94" s="42" t="s">
        <v>171</v>
      </c>
    </row>
    <row r="95" spans="1:2" x14ac:dyDescent="0.3">
      <c r="A95" s="42">
        <v>44412</v>
      </c>
      <c r="B95" s="42" t="s">
        <v>172</v>
      </c>
    </row>
    <row r="96" spans="1:2" x14ac:dyDescent="0.3">
      <c r="A96" s="42">
        <v>44420</v>
      </c>
      <c r="B96" s="42" t="s">
        <v>173</v>
      </c>
    </row>
    <row r="97" spans="1:2" x14ac:dyDescent="0.3">
      <c r="A97" s="42">
        <v>44438</v>
      </c>
      <c r="B97" s="42" t="s">
        <v>174</v>
      </c>
    </row>
    <row r="98" spans="1:2" x14ac:dyDescent="0.3">
      <c r="A98" s="42">
        <v>44446</v>
      </c>
      <c r="B98" s="42" t="s">
        <v>175</v>
      </c>
    </row>
    <row r="99" spans="1:2" x14ac:dyDescent="0.3">
      <c r="A99" s="42">
        <v>44453</v>
      </c>
      <c r="B99" s="42" t="s">
        <v>176</v>
      </c>
    </row>
    <row r="100" spans="1:2" x14ac:dyDescent="0.3">
      <c r="A100" s="42">
        <v>44461</v>
      </c>
      <c r="B100" s="42" t="s">
        <v>177</v>
      </c>
    </row>
    <row r="101" spans="1:2" x14ac:dyDescent="0.3">
      <c r="A101" s="42">
        <v>44479</v>
      </c>
      <c r="B101" s="42" t="s">
        <v>178</v>
      </c>
    </row>
    <row r="102" spans="1:2" x14ac:dyDescent="0.3">
      <c r="A102" s="42">
        <v>44487</v>
      </c>
      <c r="B102" s="42" t="s">
        <v>179</v>
      </c>
    </row>
    <row r="103" spans="1:2" x14ac:dyDescent="0.3">
      <c r="A103" s="42">
        <v>44495</v>
      </c>
      <c r="B103" s="42" t="s">
        <v>180</v>
      </c>
    </row>
    <row r="104" spans="1:2" x14ac:dyDescent="0.3">
      <c r="A104" s="42">
        <v>44503</v>
      </c>
      <c r="B104" s="42" t="s">
        <v>181</v>
      </c>
    </row>
    <row r="105" spans="1:2" x14ac:dyDescent="0.3">
      <c r="A105" s="42">
        <v>44511</v>
      </c>
      <c r="B105" s="42" t="s">
        <v>182</v>
      </c>
    </row>
    <row r="106" spans="1:2" x14ac:dyDescent="0.3">
      <c r="A106" s="42">
        <v>44529</v>
      </c>
      <c r="B106" s="42" t="s">
        <v>183</v>
      </c>
    </row>
    <row r="107" spans="1:2" x14ac:dyDescent="0.3">
      <c r="A107" s="42">
        <v>44537</v>
      </c>
      <c r="B107" s="42" t="s">
        <v>184</v>
      </c>
    </row>
    <row r="108" spans="1:2" x14ac:dyDescent="0.3">
      <c r="A108" s="42">
        <v>44545</v>
      </c>
      <c r="B108" s="42" t="s">
        <v>185</v>
      </c>
    </row>
    <row r="109" spans="1:2" x14ac:dyDescent="0.3">
      <c r="A109" s="42">
        <v>44552</v>
      </c>
      <c r="B109" s="42" t="s">
        <v>186</v>
      </c>
    </row>
    <row r="110" spans="1:2" x14ac:dyDescent="0.3">
      <c r="A110" s="42">
        <v>44560</v>
      </c>
      <c r="B110" s="42" t="s">
        <v>187</v>
      </c>
    </row>
    <row r="111" spans="1:2" x14ac:dyDescent="0.3">
      <c r="A111" s="42">
        <v>44578</v>
      </c>
      <c r="B111" s="42" t="s">
        <v>188</v>
      </c>
    </row>
    <row r="112" spans="1:2" x14ac:dyDescent="0.3">
      <c r="A112" s="42">
        <v>44586</v>
      </c>
      <c r="B112" s="42" t="s">
        <v>189</v>
      </c>
    </row>
    <row r="113" spans="1:2" x14ac:dyDescent="0.3">
      <c r="A113" s="42">
        <v>44594</v>
      </c>
      <c r="B113" s="42" t="s">
        <v>190</v>
      </c>
    </row>
    <row r="114" spans="1:2" x14ac:dyDescent="0.3">
      <c r="A114" s="42">
        <v>44602</v>
      </c>
      <c r="B114" s="42" t="s">
        <v>191</v>
      </c>
    </row>
    <row r="115" spans="1:2" x14ac:dyDescent="0.3">
      <c r="A115" s="42">
        <v>44610</v>
      </c>
      <c r="B115" s="42" t="s">
        <v>192</v>
      </c>
    </row>
    <row r="116" spans="1:2" x14ac:dyDescent="0.3">
      <c r="A116" s="42">
        <v>44628</v>
      </c>
      <c r="B116" s="42" t="s">
        <v>193</v>
      </c>
    </row>
    <row r="117" spans="1:2" x14ac:dyDescent="0.3">
      <c r="A117" s="42">
        <v>44636</v>
      </c>
      <c r="B117" s="42" t="s">
        <v>194</v>
      </c>
    </row>
    <row r="118" spans="1:2" x14ac:dyDescent="0.3">
      <c r="A118" s="42">
        <v>44644</v>
      </c>
      <c r="B118" s="42" t="s">
        <v>195</v>
      </c>
    </row>
    <row r="119" spans="1:2" x14ac:dyDescent="0.3">
      <c r="A119" s="42">
        <v>44651</v>
      </c>
      <c r="B119" s="42" t="s">
        <v>196</v>
      </c>
    </row>
    <row r="120" spans="1:2" x14ac:dyDescent="0.3">
      <c r="A120" s="42">
        <v>44669</v>
      </c>
      <c r="B120" s="42" t="s">
        <v>197</v>
      </c>
    </row>
    <row r="121" spans="1:2" x14ac:dyDescent="0.3">
      <c r="A121" s="42">
        <v>44677</v>
      </c>
      <c r="B121" s="42" t="s">
        <v>198</v>
      </c>
    </row>
    <row r="122" spans="1:2" x14ac:dyDescent="0.3">
      <c r="A122" s="42">
        <v>44685</v>
      </c>
      <c r="B122" s="42" t="s">
        <v>199</v>
      </c>
    </row>
    <row r="123" spans="1:2" x14ac:dyDescent="0.3">
      <c r="A123" s="42">
        <v>44693</v>
      </c>
      <c r="B123" s="42" t="s">
        <v>200</v>
      </c>
    </row>
    <row r="124" spans="1:2" x14ac:dyDescent="0.3">
      <c r="A124" s="42">
        <v>44701</v>
      </c>
      <c r="B124" s="42" t="s">
        <v>201</v>
      </c>
    </row>
    <row r="125" spans="1:2" x14ac:dyDescent="0.3">
      <c r="A125" s="42">
        <v>44719</v>
      </c>
      <c r="B125" s="42" t="s">
        <v>202</v>
      </c>
    </row>
    <row r="126" spans="1:2" x14ac:dyDescent="0.3">
      <c r="A126" s="42">
        <v>44727</v>
      </c>
      <c r="B126" s="42" t="s">
        <v>203</v>
      </c>
    </row>
    <row r="127" spans="1:2" x14ac:dyDescent="0.3">
      <c r="A127" s="42">
        <v>44735</v>
      </c>
      <c r="B127" s="42" t="s">
        <v>204</v>
      </c>
    </row>
    <row r="128" spans="1:2" x14ac:dyDescent="0.3">
      <c r="A128" s="42">
        <v>44743</v>
      </c>
      <c r="B128" s="42" t="s">
        <v>205</v>
      </c>
    </row>
    <row r="129" spans="1:2" x14ac:dyDescent="0.3">
      <c r="A129" s="42">
        <v>44750</v>
      </c>
      <c r="B129" s="42" t="s">
        <v>206</v>
      </c>
    </row>
    <row r="130" spans="1:2" x14ac:dyDescent="0.3">
      <c r="A130" s="42">
        <v>44768</v>
      </c>
      <c r="B130" s="42" t="s">
        <v>207</v>
      </c>
    </row>
    <row r="131" spans="1:2" x14ac:dyDescent="0.3">
      <c r="A131" s="42">
        <v>44776</v>
      </c>
      <c r="B131" s="42" t="s">
        <v>208</v>
      </c>
    </row>
    <row r="132" spans="1:2" x14ac:dyDescent="0.3">
      <c r="A132" s="42">
        <v>44784</v>
      </c>
      <c r="B132" s="42" t="s">
        <v>209</v>
      </c>
    </row>
    <row r="133" spans="1:2" x14ac:dyDescent="0.3">
      <c r="A133" s="42">
        <v>44792</v>
      </c>
      <c r="B133" s="42" t="s">
        <v>210</v>
      </c>
    </row>
    <row r="134" spans="1:2" x14ac:dyDescent="0.3">
      <c r="A134" s="42">
        <v>44800</v>
      </c>
      <c r="B134" s="42" t="s">
        <v>211</v>
      </c>
    </row>
    <row r="135" spans="1:2" x14ac:dyDescent="0.3">
      <c r="A135" s="42">
        <v>44818</v>
      </c>
      <c r="B135" s="42" t="s">
        <v>212</v>
      </c>
    </row>
    <row r="136" spans="1:2" x14ac:dyDescent="0.3">
      <c r="A136" s="42">
        <v>44826</v>
      </c>
      <c r="B136" s="42" t="s">
        <v>213</v>
      </c>
    </row>
    <row r="137" spans="1:2" x14ac:dyDescent="0.3">
      <c r="A137" s="42">
        <v>44834</v>
      </c>
      <c r="B137" s="42" t="s">
        <v>214</v>
      </c>
    </row>
    <row r="138" spans="1:2" x14ac:dyDescent="0.3">
      <c r="A138" s="42">
        <v>44842</v>
      </c>
      <c r="B138" s="42" t="s">
        <v>215</v>
      </c>
    </row>
    <row r="139" spans="1:2" x14ac:dyDescent="0.3">
      <c r="A139" s="42">
        <v>44859</v>
      </c>
      <c r="B139" s="42" t="s">
        <v>216</v>
      </c>
    </row>
    <row r="140" spans="1:2" x14ac:dyDescent="0.3">
      <c r="A140" s="42">
        <v>44867</v>
      </c>
      <c r="B140" s="42" t="s">
        <v>217</v>
      </c>
    </row>
    <row r="141" spans="1:2" x14ac:dyDescent="0.3">
      <c r="A141" s="42">
        <v>44875</v>
      </c>
      <c r="B141" s="42" t="s">
        <v>218</v>
      </c>
    </row>
    <row r="142" spans="1:2" x14ac:dyDescent="0.3">
      <c r="A142" s="42">
        <v>44883</v>
      </c>
      <c r="B142" s="42" t="s">
        <v>219</v>
      </c>
    </row>
    <row r="143" spans="1:2" x14ac:dyDescent="0.3">
      <c r="A143" s="42">
        <v>44891</v>
      </c>
      <c r="B143" s="42" t="s">
        <v>220</v>
      </c>
    </row>
    <row r="144" spans="1:2" x14ac:dyDescent="0.3">
      <c r="A144" s="42">
        <v>44909</v>
      </c>
      <c r="B144" s="42" t="s">
        <v>221</v>
      </c>
    </row>
    <row r="145" spans="1:2" x14ac:dyDescent="0.3">
      <c r="A145" s="42">
        <v>44917</v>
      </c>
      <c r="B145" s="42" t="s">
        <v>222</v>
      </c>
    </row>
    <row r="146" spans="1:2" x14ac:dyDescent="0.3">
      <c r="A146" s="42">
        <v>44925</v>
      </c>
      <c r="B146" s="42" t="s">
        <v>223</v>
      </c>
    </row>
    <row r="147" spans="1:2" x14ac:dyDescent="0.3">
      <c r="A147" s="42">
        <v>44933</v>
      </c>
      <c r="B147" s="42" t="s">
        <v>224</v>
      </c>
    </row>
    <row r="148" spans="1:2" x14ac:dyDescent="0.3">
      <c r="A148" s="42">
        <v>44941</v>
      </c>
      <c r="B148" s="42" t="s">
        <v>225</v>
      </c>
    </row>
    <row r="149" spans="1:2" x14ac:dyDescent="0.3">
      <c r="A149" s="42">
        <v>44958</v>
      </c>
      <c r="B149" s="42" t="s">
        <v>226</v>
      </c>
    </row>
    <row r="150" spans="1:2" x14ac:dyDescent="0.3">
      <c r="A150" s="42">
        <v>44966</v>
      </c>
      <c r="B150" s="42" t="s">
        <v>227</v>
      </c>
    </row>
    <row r="151" spans="1:2" x14ac:dyDescent="0.3">
      <c r="A151" s="42">
        <v>44974</v>
      </c>
      <c r="B151" s="42" t="s">
        <v>228</v>
      </c>
    </row>
    <row r="152" spans="1:2" x14ac:dyDescent="0.3">
      <c r="A152" s="42">
        <v>44982</v>
      </c>
      <c r="B152" s="42" t="s">
        <v>229</v>
      </c>
    </row>
    <row r="153" spans="1:2" x14ac:dyDescent="0.3">
      <c r="A153" s="42">
        <v>44990</v>
      </c>
      <c r="B153" s="42" t="s">
        <v>230</v>
      </c>
    </row>
    <row r="154" spans="1:2" x14ac:dyDescent="0.3">
      <c r="A154" s="42">
        <v>45005</v>
      </c>
      <c r="B154" s="42" t="s">
        <v>231</v>
      </c>
    </row>
    <row r="155" spans="1:2" x14ac:dyDescent="0.3">
      <c r="A155" s="42">
        <v>45013</v>
      </c>
      <c r="B155" s="42" t="s">
        <v>232</v>
      </c>
    </row>
    <row r="156" spans="1:2" x14ac:dyDescent="0.3">
      <c r="A156" s="42">
        <v>45021</v>
      </c>
      <c r="B156" s="42" t="s">
        <v>233</v>
      </c>
    </row>
    <row r="157" spans="1:2" x14ac:dyDescent="0.3">
      <c r="A157" s="42">
        <v>45039</v>
      </c>
      <c r="B157" s="42" t="s">
        <v>234</v>
      </c>
    </row>
    <row r="158" spans="1:2" x14ac:dyDescent="0.3">
      <c r="A158" s="42">
        <v>45047</v>
      </c>
      <c r="B158" s="42" t="s">
        <v>235</v>
      </c>
    </row>
    <row r="159" spans="1:2" x14ac:dyDescent="0.3">
      <c r="A159" s="42">
        <v>45054</v>
      </c>
      <c r="B159" s="42" t="s">
        <v>236</v>
      </c>
    </row>
    <row r="160" spans="1:2" x14ac:dyDescent="0.3">
      <c r="A160" s="42">
        <v>45062</v>
      </c>
      <c r="B160" s="42" t="s">
        <v>237</v>
      </c>
    </row>
    <row r="161" spans="1:2" x14ac:dyDescent="0.3">
      <c r="A161" s="42">
        <v>45070</v>
      </c>
      <c r="B161" s="42" t="s">
        <v>238</v>
      </c>
    </row>
    <row r="162" spans="1:2" x14ac:dyDescent="0.3">
      <c r="A162" s="42">
        <v>45088</v>
      </c>
      <c r="B162" s="42" t="s">
        <v>239</v>
      </c>
    </row>
    <row r="163" spans="1:2" x14ac:dyDescent="0.3">
      <c r="A163" s="42">
        <v>45096</v>
      </c>
      <c r="B163" s="42" t="s">
        <v>240</v>
      </c>
    </row>
    <row r="164" spans="1:2" x14ac:dyDescent="0.3">
      <c r="A164" s="42">
        <v>45104</v>
      </c>
      <c r="B164" s="42" t="s">
        <v>241</v>
      </c>
    </row>
    <row r="165" spans="1:2" x14ac:dyDescent="0.3">
      <c r="A165" s="42">
        <v>45112</v>
      </c>
      <c r="B165" s="42" t="s">
        <v>242</v>
      </c>
    </row>
    <row r="166" spans="1:2" x14ac:dyDescent="0.3">
      <c r="A166" s="42">
        <v>45120</v>
      </c>
      <c r="B166" s="42" t="s">
        <v>243</v>
      </c>
    </row>
    <row r="167" spans="1:2" x14ac:dyDescent="0.3">
      <c r="A167" s="42">
        <v>45138</v>
      </c>
      <c r="B167" s="42" t="s">
        <v>244</v>
      </c>
    </row>
    <row r="168" spans="1:2" x14ac:dyDescent="0.3">
      <c r="A168" s="42">
        <v>45144</v>
      </c>
      <c r="B168" s="42" t="s">
        <v>245</v>
      </c>
    </row>
    <row r="169" spans="1:2" x14ac:dyDescent="0.3">
      <c r="A169" s="42">
        <v>45146</v>
      </c>
      <c r="B169" s="42" t="s">
        <v>246</v>
      </c>
    </row>
    <row r="170" spans="1:2" x14ac:dyDescent="0.3">
      <c r="A170" s="42">
        <v>45153</v>
      </c>
      <c r="B170" s="42" t="s">
        <v>247</v>
      </c>
    </row>
    <row r="171" spans="1:2" x14ac:dyDescent="0.3">
      <c r="A171" s="42">
        <v>45161</v>
      </c>
      <c r="B171" s="42" t="s">
        <v>248</v>
      </c>
    </row>
    <row r="172" spans="1:2" x14ac:dyDescent="0.3">
      <c r="A172" s="42">
        <v>45179</v>
      </c>
      <c r="B172" s="42" t="s">
        <v>249</v>
      </c>
    </row>
    <row r="173" spans="1:2" x14ac:dyDescent="0.3">
      <c r="A173" s="42">
        <v>45187</v>
      </c>
      <c r="B173" s="42" t="s">
        <v>250</v>
      </c>
    </row>
    <row r="174" spans="1:2" x14ac:dyDescent="0.3">
      <c r="A174" s="42">
        <v>45195</v>
      </c>
      <c r="B174" s="42" t="s">
        <v>251</v>
      </c>
    </row>
    <row r="175" spans="1:2" x14ac:dyDescent="0.3">
      <c r="A175" s="42">
        <v>45203</v>
      </c>
      <c r="B175" s="42" t="s">
        <v>252</v>
      </c>
    </row>
    <row r="176" spans="1:2" x14ac:dyDescent="0.3">
      <c r="A176" s="42">
        <v>45211</v>
      </c>
      <c r="B176" s="42" t="s">
        <v>253</v>
      </c>
    </row>
    <row r="177" spans="1:2" x14ac:dyDescent="0.3">
      <c r="A177" s="42">
        <v>45229</v>
      </c>
      <c r="B177" s="42" t="s">
        <v>254</v>
      </c>
    </row>
    <row r="178" spans="1:2" x14ac:dyDescent="0.3">
      <c r="A178" s="42">
        <v>45237</v>
      </c>
      <c r="B178" s="42" t="s">
        <v>255</v>
      </c>
    </row>
    <row r="179" spans="1:2" x14ac:dyDescent="0.3">
      <c r="A179" s="42">
        <v>45245</v>
      </c>
      <c r="B179" s="42" t="s">
        <v>256</v>
      </c>
    </row>
    <row r="180" spans="1:2" x14ac:dyDescent="0.3">
      <c r="A180" s="42">
        <v>45252</v>
      </c>
      <c r="B180" s="42" t="s">
        <v>257</v>
      </c>
    </row>
    <row r="181" spans="1:2" x14ac:dyDescent="0.3">
      <c r="A181" s="42">
        <v>45260</v>
      </c>
      <c r="B181" s="42" t="s">
        <v>258</v>
      </c>
    </row>
    <row r="182" spans="1:2" x14ac:dyDescent="0.3">
      <c r="A182" s="42">
        <v>45278</v>
      </c>
      <c r="B182" s="42" t="s">
        <v>259</v>
      </c>
    </row>
    <row r="183" spans="1:2" x14ac:dyDescent="0.3">
      <c r="A183" s="42">
        <v>45286</v>
      </c>
      <c r="B183" s="42" t="s">
        <v>260</v>
      </c>
    </row>
    <row r="184" spans="1:2" x14ac:dyDescent="0.3">
      <c r="A184" s="42">
        <v>45294</v>
      </c>
      <c r="B184" s="42" t="s">
        <v>261</v>
      </c>
    </row>
    <row r="185" spans="1:2" x14ac:dyDescent="0.3">
      <c r="A185" s="42">
        <v>45302</v>
      </c>
      <c r="B185" s="42" t="s">
        <v>262</v>
      </c>
    </row>
    <row r="186" spans="1:2" x14ac:dyDescent="0.3">
      <c r="A186" s="42">
        <v>45310</v>
      </c>
      <c r="B186" s="42" t="s">
        <v>263</v>
      </c>
    </row>
    <row r="187" spans="1:2" x14ac:dyDescent="0.3">
      <c r="A187" s="42">
        <v>45328</v>
      </c>
      <c r="B187" s="42" t="s">
        <v>264</v>
      </c>
    </row>
    <row r="188" spans="1:2" x14ac:dyDescent="0.3">
      <c r="A188" s="42">
        <v>45336</v>
      </c>
      <c r="B188" s="42" t="s">
        <v>265</v>
      </c>
    </row>
    <row r="189" spans="1:2" x14ac:dyDescent="0.3">
      <c r="A189" s="42">
        <v>45344</v>
      </c>
      <c r="B189" s="42" t="s">
        <v>266</v>
      </c>
    </row>
    <row r="190" spans="1:2" x14ac:dyDescent="0.3">
      <c r="A190" s="42">
        <v>45351</v>
      </c>
      <c r="B190" s="42" t="s">
        <v>267</v>
      </c>
    </row>
    <row r="191" spans="1:2" x14ac:dyDescent="0.3">
      <c r="A191" s="42">
        <v>45369</v>
      </c>
      <c r="B191" s="42" t="s">
        <v>268</v>
      </c>
    </row>
    <row r="192" spans="1:2" x14ac:dyDescent="0.3">
      <c r="A192" s="42">
        <v>45377</v>
      </c>
      <c r="B192" s="42" t="s">
        <v>269</v>
      </c>
    </row>
    <row r="193" spans="1:2" x14ac:dyDescent="0.3">
      <c r="A193" s="42">
        <v>45385</v>
      </c>
      <c r="B193" s="42" t="s">
        <v>270</v>
      </c>
    </row>
    <row r="194" spans="1:2" x14ac:dyDescent="0.3">
      <c r="A194" s="42">
        <v>45393</v>
      </c>
      <c r="B194" s="42" t="s">
        <v>271</v>
      </c>
    </row>
    <row r="195" spans="1:2" x14ac:dyDescent="0.3">
      <c r="A195" s="42">
        <v>45401</v>
      </c>
      <c r="B195" s="42" t="s">
        <v>272</v>
      </c>
    </row>
    <row r="196" spans="1:2" x14ac:dyDescent="0.3">
      <c r="A196" s="42">
        <v>45419</v>
      </c>
      <c r="B196" s="42" t="s">
        <v>273</v>
      </c>
    </row>
    <row r="197" spans="1:2" x14ac:dyDescent="0.3">
      <c r="A197" s="42">
        <v>45427</v>
      </c>
      <c r="B197" s="42" t="s">
        <v>274</v>
      </c>
    </row>
    <row r="198" spans="1:2" x14ac:dyDescent="0.3">
      <c r="A198" s="42">
        <v>45435</v>
      </c>
      <c r="B198" s="42" t="s">
        <v>275</v>
      </c>
    </row>
    <row r="199" spans="1:2" x14ac:dyDescent="0.3">
      <c r="A199" s="42">
        <v>45443</v>
      </c>
      <c r="B199" s="42" t="s">
        <v>276</v>
      </c>
    </row>
    <row r="200" spans="1:2" x14ac:dyDescent="0.3">
      <c r="A200" s="42">
        <v>45450</v>
      </c>
      <c r="B200" s="42" t="s">
        <v>277</v>
      </c>
    </row>
    <row r="201" spans="1:2" x14ac:dyDescent="0.3">
      <c r="A201" s="42">
        <v>45468</v>
      </c>
      <c r="B201" s="42" t="s">
        <v>278</v>
      </c>
    </row>
    <row r="202" spans="1:2" x14ac:dyDescent="0.3">
      <c r="A202" s="42">
        <v>45476</v>
      </c>
      <c r="B202" s="42" t="s">
        <v>279</v>
      </c>
    </row>
    <row r="203" spans="1:2" x14ac:dyDescent="0.3">
      <c r="A203" s="42">
        <v>45484</v>
      </c>
      <c r="B203" s="42" t="s">
        <v>280</v>
      </c>
    </row>
    <row r="204" spans="1:2" x14ac:dyDescent="0.3">
      <c r="A204" s="42">
        <v>45492</v>
      </c>
      <c r="B204" s="42" t="s">
        <v>281</v>
      </c>
    </row>
    <row r="205" spans="1:2" x14ac:dyDescent="0.3">
      <c r="A205" s="42">
        <v>45500</v>
      </c>
      <c r="B205" s="42" t="s">
        <v>282</v>
      </c>
    </row>
    <row r="206" spans="1:2" x14ac:dyDescent="0.3">
      <c r="A206" s="42">
        <v>45518</v>
      </c>
      <c r="B206" s="42" t="s">
        <v>283</v>
      </c>
    </row>
    <row r="207" spans="1:2" x14ac:dyDescent="0.3">
      <c r="A207" s="42">
        <v>45526</v>
      </c>
      <c r="B207" s="42" t="s">
        <v>284</v>
      </c>
    </row>
    <row r="208" spans="1:2" x14ac:dyDescent="0.3">
      <c r="A208" s="42">
        <v>45534</v>
      </c>
      <c r="B208" s="42" t="s">
        <v>285</v>
      </c>
    </row>
    <row r="209" spans="1:2" x14ac:dyDescent="0.3">
      <c r="A209" s="42">
        <v>45542</v>
      </c>
      <c r="B209" s="42" t="s">
        <v>286</v>
      </c>
    </row>
    <row r="210" spans="1:2" x14ac:dyDescent="0.3">
      <c r="A210" s="42">
        <v>45559</v>
      </c>
      <c r="B210" s="42" t="s">
        <v>287</v>
      </c>
    </row>
    <row r="211" spans="1:2" x14ac:dyDescent="0.3">
      <c r="A211" s="42">
        <v>45567</v>
      </c>
      <c r="B211" s="42" t="s">
        <v>288</v>
      </c>
    </row>
    <row r="212" spans="1:2" x14ac:dyDescent="0.3">
      <c r="A212" s="42">
        <v>45575</v>
      </c>
      <c r="B212" s="42" t="s">
        <v>289</v>
      </c>
    </row>
    <row r="213" spans="1:2" x14ac:dyDescent="0.3">
      <c r="A213" s="42">
        <v>45583</v>
      </c>
      <c r="B213" s="42" t="s">
        <v>290</v>
      </c>
    </row>
    <row r="214" spans="1:2" x14ac:dyDescent="0.3">
      <c r="A214" s="42">
        <v>45591</v>
      </c>
      <c r="B214" s="42" t="s">
        <v>291</v>
      </c>
    </row>
    <row r="215" spans="1:2" x14ac:dyDescent="0.3">
      <c r="A215" s="42">
        <v>45609</v>
      </c>
      <c r="B215" s="42" t="s">
        <v>292</v>
      </c>
    </row>
    <row r="216" spans="1:2" x14ac:dyDescent="0.3">
      <c r="A216" s="42">
        <v>45617</v>
      </c>
      <c r="B216" s="42" t="s">
        <v>293</v>
      </c>
    </row>
    <row r="217" spans="1:2" x14ac:dyDescent="0.3">
      <c r="A217" s="42">
        <v>45625</v>
      </c>
      <c r="B217" s="42" t="s">
        <v>294</v>
      </c>
    </row>
    <row r="218" spans="1:2" x14ac:dyDescent="0.3">
      <c r="A218" s="42">
        <v>45633</v>
      </c>
      <c r="B218" s="42" t="s">
        <v>295</v>
      </c>
    </row>
    <row r="219" spans="1:2" x14ac:dyDescent="0.3">
      <c r="A219" s="42">
        <v>45641</v>
      </c>
      <c r="B219" s="42" t="s">
        <v>296</v>
      </c>
    </row>
    <row r="220" spans="1:2" x14ac:dyDescent="0.3">
      <c r="A220" s="42">
        <v>45658</v>
      </c>
      <c r="B220" s="42" t="s">
        <v>297</v>
      </c>
    </row>
    <row r="221" spans="1:2" x14ac:dyDescent="0.3">
      <c r="A221" s="42">
        <v>45666</v>
      </c>
      <c r="B221" s="42" t="s">
        <v>298</v>
      </c>
    </row>
    <row r="222" spans="1:2" x14ac:dyDescent="0.3">
      <c r="A222" s="42">
        <v>45674</v>
      </c>
      <c r="B222" s="42" t="s">
        <v>299</v>
      </c>
    </row>
    <row r="223" spans="1:2" x14ac:dyDescent="0.3">
      <c r="A223" s="42">
        <v>45757</v>
      </c>
      <c r="B223" s="42" t="s">
        <v>300</v>
      </c>
    </row>
    <row r="224" spans="1:2" x14ac:dyDescent="0.3">
      <c r="A224" s="42">
        <v>45765</v>
      </c>
      <c r="B224" s="42" t="s">
        <v>301</v>
      </c>
    </row>
    <row r="225" spans="1:2" x14ac:dyDescent="0.3">
      <c r="A225" s="42">
        <v>45773</v>
      </c>
      <c r="B225" s="42" t="s">
        <v>302</v>
      </c>
    </row>
    <row r="226" spans="1:2" x14ac:dyDescent="0.3">
      <c r="A226" s="42">
        <v>45781</v>
      </c>
      <c r="B226" s="42" t="s">
        <v>303</v>
      </c>
    </row>
    <row r="227" spans="1:2" x14ac:dyDescent="0.3">
      <c r="A227" s="42">
        <v>45799</v>
      </c>
      <c r="B227" s="42" t="s">
        <v>304</v>
      </c>
    </row>
    <row r="228" spans="1:2" x14ac:dyDescent="0.3">
      <c r="A228" s="42">
        <v>45807</v>
      </c>
      <c r="B228" s="42" t="s">
        <v>305</v>
      </c>
    </row>
    <row r="229" spans="1:2" x14ac:dyDescent="0.3">
      <c r="A229" s="42">
        <v>45823</v>
      </c>
      <c r="B229" s="42" t="s">
        <v>306</v>
      </c>
    </row>
    <row r="230" spans="1:2" x14ac:dyDescent="0.3">
      <c r="A230" s="42">
        <v>45831</v>
      </c>
      <c r="B230" s="42" t="s">
        <v>307</v>
      </c>
    </row>
    <row r="231" spans="1:2" x14ac:dyDescent="0.3">
      <c r="A231" s="42">
        <v>45856</v>
      </c>
      <c r="B231" s="42" t="s">
        <v>308</v>
      </c>
    </row>
    <row r="232" spans="1:2" x14ac:dyDescent="0.3">
      <c r="A232" s="42">
        <v>45864</v>
      </c>
      <c r="B232" s="42" t="s">
        <v>309</v>
      </c>
    </row>
    <row r="233" spans="1:2" x14ac:dyDescent="0.3">
      <c r="A233" s="42">
        <v>45872</v>
      </c>
      <c r="B233" s="42" t="s">
        <v>310</v>
      </c>
    </row>
    <row r="234" spans="1:2" x14ac:dyDescent="0.3">
      <c r="A234" s="42">
        <v>45880</v>
      </c>
      <c r="B234" s="42" t="s">
        <v>311</v>
      </c>
    </row>
    <row r="235" spans="1:2" x14ac:dyDescent="0.3">
      <c r="A235" s="42">
        <v>45906</v>
      </c>
      <c r="B235" s="42" t="s">
        <v>312</v>
      </c>
    </row>
    <row r="236" spans="1:2" x14ac:dyDescent="0.3">
      <c r="A236" s="42">
        <v>45914</v>
      </c>
      <c r="B236" s="42" t="s">
        <v>313</v>
      </c>
    </row>
    <row r="237" spans="1:2" x14ac:dyDescent="0.3">
      <c r="A237" s="42">
        <v>45922</v>
      </c>
      <c r="B237" s="42" t="s">
        <v>314</v>
      </c>
    </row>
    <row r="238" spans="1:2" x14ac:dyDescent="0.3">
      <c r="A238" s="42">
        <v>45948</v>
      </c>
      <c r="B238" s="42" t="s">
        <v>315</v>
      </c>
    </row>
    <row r="239" spans="1:2" x14ac:dyDescent="0.3">
      <c r="A239" s="42">
        <v>45955</v>
      </c>
      <c r="B239" s="42" t="s">
        <v>316</v>
      </c>
    </row>
    <row r="240" spans="1:2" x14ac:dyDescent="0.3">
      <c r="A240" s="42">
        <v>45963</v>
      </c>
      <c r="B240" s="42" t="s">
        <v>317</v>
      </c>
    </row>
    <row r="241" spans="1:2" x14ac:dyDescent="0.3">
      <c r="A241" s="42">
        <v>45971</v>
      </c>
      <c r="B241" s="42" t="s">
        <v>318</v>
      </c>
    </row>
    <row r="242" spans="1:2" x14ac:dyDescent="0.3">
      <c r="A242" s="42">
        <v>45997</v>
      </c>
      <c r="B242" s="42" t="s">
        <v>319</v>
      </c>
    </row>
    <row r="243" spans="1:2" x14ac:dyDescent="0.3">
      <c r="A243" s="42">
        <v>46003</v>
      </c>
      <c r="B243" s="42" t="s">
        <v>320</v>
      </c>
    </row>
    <row r="244" spans="1:2" x14ac:dyDescent="0.3">
      <c r="A244" s="42">
        <v>46011</v>
      </c>
      <c r="B244" s="42" t="s">
        <v>321</v>
      </c>
    </row>
    <row r="245" spans="1:2" x14ac:dyDescent="0.3">
      <c r="A245" s="42">
        <v>46037</v>
      </c>
      <c r="B245" s="42" t="s">
        <v>322</v>
      </c>
    </row>
    <row r="246" spans="1:2" x14ac:dyDescent="0.3">
      <c r="A246" s="42">
        <v>46045</v>
      </c>
      <c r="B246" s="42" t="s">
        <v>323</v>
      </c>
    </row>
    <row r="247" spans="1:2" x14ac:dyDescent="0.3">
      <c r="A247" s="42">
        <v>46060</v>
      </c>
      <c r="B247" s="42" t="s">
        <v>324</v>
      </c>
    </row>
    <row r="248" spans="1:2" x14ac:dyDescent="0.3">
      <c r="A248" s="42">
        <v>46078</v>
      </c>
      <c r="B248" s="42" t="s">
        <v>325</v>
      </c>
    </row>
    <row r="249" spans="1:2" x14ac:dyDescent="0.3">
      <c r="A249" s="42">
        <v>46094</v>
      </c>
      <c r="B249" s="42" t="s">
        <v>326</v>
      </c>
    </row>
    <row r="250" spans="1:2" x14ac:dyDescent="0.3">
      <c r="A250" s="42">
        <v>46102</v>
      </c>
      <c r="B250" s="42" t="s">
        <v>327</v>
      </c>
    </row>
    <row r="251" spans="1:2" x14ac:dyDescent="0.3">
      <c r="A251" s="42">
        <v>46110</v>
      </c>
      <c r="B251" s="42" t="s">
        <v>328</v>
      </c>
    </row>
    <row r="252" spans="1:2" x14ac:dyDescent="0.3">
      <c r="A252" s="42">
        <v>46128</v>
      </c>
      <c r="B252" s="42" t="s">
        <v>329</v>
      </c>
    </row>
    <row r="253" spans="1:2" x14ac:dyDescent="0.3">
      <c r="A253" s="42">
        <v>46136</v>
      </c>
      <c r="B253" s="42" t="s">
        <v>330</v>
      </c>
    </row>
    <row r="254" spans="1:2" x14ac:dyDescent="0.3">
      <c r="A254" s="42">
        <v>46144</v>
      </c>
      <c r="B254" s="42" t="s">
        <v>331</v>
      </c>
    </row>
    <row r="255" spans="1:2" x14ac:dyDescent="0.3">
      <c r="A255" s="42">
        <v>46151</v>
      </c>
      <c r="B255" s="42" t="s">
        <v>332</v>
      </c>
    </row>
    <row r="256" spans="1:2" x14ac:dyDescent="0.3">
      <c r="A256" s="42">
        <v>46177</v>
      </c>
      <c r="B256" s="42" t="s">
        <v>333</v>
      </c>
    </row>
    <row r="257" spans="1:2" x14ac:dyDescent="0.3">
      <c r="A257" s="42">
        <v>46193</v>
      </c>
      <c r="B257" s="42" t="s">
        <v>334</v>
      </c>
    </row>
    <row r="258" spans="1:2" x14ac:dyDescent="0.3">
      <c r="A258" s="42">
        <v>46201</v>
      </c>
      <c r="B258" s="42" t="s">
        <v>335</v>
      </c>
    </row>
    <row r="259" spans="1:2" x14ac:dyDescent="0.3">
      <c r="A259" s="42">
        <v>46219</v>
      </c>
      <c r="B259" s="42" t="s">
        <v>336</v>
      </c>
    </row>
    <row r="260" spans="1:2" x14ac:dyDescent="0.3">
      <c r="A260" s="42">
        <v>46235</v>
      </c>
      <c r="B260" s="42" t="s">
        <v>337</v>
      </c>
    </row>
    <row r="261" spans="1:2" x14ac:dyDescent="0.3">
      <c r="A261" s="42">
        <v>46243</v>
      </c>
      <c r="B261" s="42" t="s">
        <v>338</v>
      </c>
    </row>
    <row r="262" spans="1:2" x14ac:dyDescent="0.3">
      <c r="A262" s="42">
        <v>46250</v>
      </c>
      <c r="B262" s="42" t="s">
        <v>339</v>
      </c>
    </row>
    <row r="263" spans="1:2" x14ac:dyDescent="0.3">
      <c r="A263" s="42">
        <v>46268</v>
      </c>
      <c r="B263" s="42" t="s">
        <v>340</v>
      </c>
    </row>
    <row r="264" spans="1:2" x14ac:dyDescent="0.3">
      <c r="A264" s="42">
        <v>46276</v>
      </c>
      <c r="B264" s="42" t="s">
        <v>341</v>
      </c>
    </row>
    <row r="265" spans="1:2" x14ac:dyDescent="0.3">
      <c r="A265" s="42">
        <v>46284</v>
      </c>
      <c r="B265" s="42" t="s">
        <v>342</v>
      </c>
    </row>
    <row r="266" spans="1:2" x14ac:dyDescent="0.3">
      <c r="A266" s="42">
        <v>46300</v>
      </c>
      <c r="B266" s="42" t="s">
        <v>343</v>
      </c>
    </row>
    <row r="267" spans="1:2" x14ac:dyDescent="0.3">
      <c r="A267" s="42">
        <v>46318</v>
      </c>
      <c r="B267" s="42" t="s">
        <v>344</v>
      </c>
    </row>
    <row r="268" spans="1:2" x14ac:dyDescent="0.3">
      <c r="A268" s="42">
        <v>46326</v>
      </c>
      <c r="B268" s="42" t="s">
        <v>345</v>
      </c>
    </row>
    <row r="269" spans="1:2" x14ac:dyDescent="0.3">
      <c r="A269" s="42">
        <v>46334</v>
      </c>
      <c r="B269" s="42" t="s">
        <v>346</v>
      </c>
    </row>
    <row r="270" spans="1:2" x14ac:dyDescent="0.3">
      <c r="A270" s="42">
        <v>46342</v>
      </c>
      <c r="B270" s="42" t="s">
        <v>347</v>
      </c>
    </row>
    <row r="271" spans="1:2" x14ac:dyDescent="0.3">
      <c r="A271" s="42">
        <v>46359</v>
      </c>
      <c r="B271" s="42" t="s">
        <v>348</v>
      </c>
    </row>
    <row r="272" spans="1:2" x14ac:dyDescent="0.3">
      <c r="A272" s="42">
        <v>46367</v>
      </c>
      <c r="B272" s="42" t="s">
        <v>349</v>
      </c>
    </row>
    <row r="273" spans="1:2" x14ac:dyDescent="0.3">
      <c r="A273" s="42">
        <v>46383</v>
      </c>
      <c r="B273" s="42" t="s">
        <v>350</v>
      </c>
    </row>
    <row r="274" spans="1:2" x14ac:dyDescent="0.3">
      <c r="A274" s="42">
        <v>46391</v>
      </c>
      <c r="B274" s="42" t="s">
        <v>351</v>
      </c>
    </row>
    <row r="275" spans="1:2" x14ac:dyDescent="0.3">
      <c r="A275" s="42">
        <v>46409</v>
      </c>
      <c r="B275" s="42" t="s">
        <v>352</v>
      </c>
    </row>
    <row r="276" spans="1:2" x14ac:dyDescent="0.3">
      <c r="A276" s="42">
        <v>46425</v>
      </c>
      <c r="B276" s="42" t="s">
        <v>353</v>
      </c>
    </row>
    <row r="277" spans="1:2" x14ac:dyDescent="0.3">
      <c r="A277" s="42">
        <v>46433</v>
      </c>
      <c r="B277" s="42" t="s">
        <v>354</v>
      </c>
    </row>
    <row r="278" spans="1:2" x14ac:dyDescent="0.3">
      <c r="A278" s="42">
        <v>46441</v>
      </c>
      <c r="B278" s="42" t="s">
        <v>355</v>
      </c>
    </row>
    <row r="279" spans="1:2" x14ac:dyDescent="0.3">
      <c r="A279" s="42">
        <v>46458</v>
      </c>
      <c r="B279" s="42" t="s">
        <v>356</v>
      </c>
    </row>
    <row r="280" spans="1:2" x14ac:dyDescent="0.3">
      <c r="A280" s="42">
        <v>46474</v>
      </c>
      <c r="B280" s="42" t="s">
        <v>357</v>
      </c>
    </row>
    <row r="281" spans="1:2" x14ac:dyDescent="0.3">
      <c r="A281" s="42">
        <v>46482</v>
      </c>
      <c r="B281" s="42" t="s">
        <v>358</v>
      </c>
    </row>
    <row r="282" spans="1:2" x14ac:dyDescent="0.3">
      <c r="A282" s="42">
        <v>46508</v>
      </c>
      <c r="B282" s="42" t="s">
        <v>359</v>
      </c>
    </row>
    <row r="283" spans="1:2" x14ac:dyDescent="0.3">
      <c r="A283" s="42">
        <v>46516</v>
      </c>
      <c r="B283" s="42" t="s">
        <v>360</v>
      </c>
    </row>
    <row r="284" spans="1:2" x14ac:dyDescent="0.3">
      <c r="A284" s="42">
        <v>46524</v>
      </c>
      <c r="B284" s="42" t="s">
        <v>361</v>
      </c>
    </row>
    <row r="285" spans="1:2" x14ac:dyDescent="0.3">
      <c r="A285" s="42">
        <v>46557</v>
      </c>
      <c r="B285" s="42" t="s">
        <v>362</v>
      </c>
    </row>
    <row r="286" spans="1:2" x14ac:dyDescent="0.3">
      <c r="A286" s="42">
        <v>46565</v>
      </c>
      <c r="B286" s="42" t="s">
        <v>363</v>
      </c>
    </row>
    <row r="287" spans="1:2" x14ac:dyDescent="0.3">
      <c r="A287" s="42">
        <v>46573</v>
      </c>
      <c r="B287" s="42" t="s">
        <v>364</v>
      </c>
    </row>
    <row r="288" spans="1:2" x14ac:dyDescent="0.3">
      <c r="A288" s="42">
        <v>46581</v>
      </c>
      <c r="B288" s="42" t="s">
        <v>365</v>
      </c>
    </row>
    <row r="289" spans="1:2" x14ac:dyDescent="0.3">
      <c r="A289" s="42">
        <v>46599</v>
      </c>
      <c r="B289" s="42" t="s">
        <v>366</v>
      </c>
    </row>
    <row r="290" spans="1:2" x14ac:dyDescent="0.3">
      <c r="A290" s="42">
        <v>46607</v>
      </c>
      <c r="B290" s="42" t="s">
        <v>367</v>
      </c>
    </row>
    <row r="291" spans="1:2" x14ac:dyDescent="0.3">
      <c r="A291" s="42">
        <v>46623</v>
      </c>
      <c r="B291" s="42" t="s">
        <v>368</v>
      </c>
    </row>
    <row r="292" spans="1:2" x14ac:dyDescent="0.3">
      <c r="A292" s="42">
        <v>46631</v>
      </c>
      <c r="B292" s="42" t="s">
        <v>369</v>
      </c>
    </row>
    <row r="293" spans="1:2" x14ac:dyDescent="0.3">
      <c r="A293" s="42">
        <v>46649</v>
      </c>
      <c r="B293" s="42" t="s">
        <v>370</v>
      </c>
    </row>
    <row r="294" spans="1:2" x14ac:dyDescent="0.3">
      <c r="A294" s="42">
        <v>46672</v>
      </c>
      <c r="B294" s="42" t="s">
        <v>371</v>
      </c>
    </row>
    <row r="295" spans="1:2" x14ac:dyDescent="0.3">
      <c r="A295" s="42">
        <v>46680</v>
      </c>
      <c r="B295" s="42" t="s">
        <v>372</v>
      </c>
    </row>
    <row r="296" spans="1:2" x14ac:dyDescent="0.3">
      <c r="A296" s="42">
        <v>46706</v>
      </c>
      <c r="B296" s="42" t="s">
        <v>373</v>
      </c>
    </row>
    <row r="297" spans="1:2" x14ac:dyDescent="0.3">
      <c r="A297" s="42">
        <v>46714</v>
      </c>
      <c r="B297" s="42" t="s">
        <v>374</v>
      </c>
    </row>
    <row r="298" spans="1:2" x14ac:dyDescent="0.3">
      <c r="A298" s="42">
        <v>46722</v>
      </c>
      <c r="B298" s="42" t="s">
        <v>375</v>
      </c>
    </row>
    <row r="299" spans="1:2" x14ac:dyDescent="0.3">
      <c r="A299" s="42">
        <v>46748</v>
      </c>
      <c r="B299" s="42" t="s">
        <v>376</v>
      </c>
    </row>
    <row r="300" spans="1:2" x14ac:dyDescent="0.3">
      <c r="A300" s="42">
        <v>46755</v>
      </c>
      <c r="B300" s="42" t="s">
        <v>377</v>
      </c>
    </row>
    <row r="301" spans="1:2" x14ac:dyDescent="0.3">
      <c r="A301" s="42">
        <v>46763</v>
      </c>
      <c r="B301" s="42" t="s">
        <v>378</v>
      </c>
    </row>
    <row r="302" spans="1:2" x14ac:dyDescent="0.3">
      <c r="A302" s="42">
        <v>46789</v>
      </c>
      <c r="B302" s="42" t="s">
        <v>379</v>
      </c>
    </row>
    <row r="303" spans="1:2" x14ac:dyDescent="0.3">
      <c r="A303" s="42">
        <v>46797</v>
      </c>
      <c r="B303" s="42" t="s">
        <v>380</v>
      </c>
    </row>
    <row r="304" spans="1:2" x14ac:dyDescent="0.3">
      <c r="A304" s="42">
        <v>46805</v>
      </c>
      <c r="B304" s="42" t="s">
        <v>381</v>
      </c>
    </row>
    <row r="305" spans="1:2" x14ac:dyDescent="0.3">
      <c r="A305" s="42">
        <v>46813</v>
      </c>
      <c r="B305" s="42" t="s">
        <v>382</v>
      </c>
    </row>
    <row r="306" spans="1:2" x14ac:dyDescent="0.3">
      <c r="A306" s="42">
        <v>46821</v>
      </c>
      <c r="B306" s="42" t="s">
        <v>383</v>
      </c>
    </row>
    <row r="307" spans="1:2" x14ac:dyDescent="0.3">
      <c r="A307" s="42">
        <v>46847</v>
      </c>
      <c r="B307" s="42" t="s">
        <v>384</v>
      </c>
    </row>
    <row r="308" spans="1:2" x14ac:dyDescent="0.3">
      <c r="A308" s="42">
        <v>46854</v>
      </c>
      <c r="B308" s="42" t="s">
        <v>385</v>
      </c>
    </row>
    <row r="309" spans="1:2" x14ac:dyDescent="0.3">
      <c r="A309" s="42">
        <v>46862</v>
      </c>
      <c r="B309" s="42" t="s">
        <v>386</v>
      </c>
    </row>
    <row r="310" spans="1:2" x14ac:dyDescent="0.3">
      <c r="A310" s="42">
        <v>46870</v>
      </c>
      <c r="B310" s="42" t="s">
        <v>387</v>
      </c>
    </row>
    <row r="311" spans="1:2" x14ac:dyDescent="0.3">
      <c r="A311" s="42">
        <v>46888</v>
      </c>
      <c r="B311" s="42" t="s">
        <v>388</v>
      </c>
    </row>
    <row r="312" spans="1:2" x14ac:dyDescent="0.3">
      <c r="A312" s="42">
        <v>46896</v>
      </c>
      <c r="B312" s="42" t="s">
        <v>389</v>
      </c>
    </row>
    <row r="313" spans="1:2" x14ac:dyDescent="0.3">
      <c r="A313" s="42">
        <v>46904</v>
      </c>
      <c r="B313" s="42" t="s">
        <v>390</v>
      </c>
    </row>
    <row r="314" spans="1:2" x14ac:dyDescent="0.3">
      <c r="A314" s="42">
        <v>46920</v>
      </c>
      <c r="B314" s="42" t="s">
        <v>391</v>
      </c>
    </row>
    <row r="315" spans="1:2" x14ac:dyDescent="0.3">
      <c r="A315" s="42">
        <v>46946</v>
      </c>
      <c r="B315" s="42" t="s">
        <v>392</v>
      </c>
    </row>
    <row r="316" spans="1:2" x14ac:dyDescent="0.3">
      <c r="A316" s="42">
        <v>46953</v>
      </c>
      <c r="B316" s="42" t="s">
        <v>393</v>
      </c>
    </row>
    <row r="317" spans="1:2" x14ac:dyDescent="0.3">
      <c r="A317" s="42">
        <v>46961</v>
      </c>
      <c r="B317" s="42" t="s">
        <v>394</v>
      </c>
    </row>
    <row r="318" spans="1:2" x14ac:dyDescent="0.3">
      <c r="A318" s="42">
        <v>46979</v>
      </c>
      <c r="B318" s="42" t="s">
        <v>395</v>
      </c>
    </row>
    <row r="319" spans="1:2" x14ac:dyDescent="0.3">
      <c r="A319" s="42">
        <v>46995</v>
      </c>
      <c r="B319" s="42" t="s">
        <v>396</v>
      </c>
    </row>
    <row r="320" spans="1:2" x14ac:dyDescent="0.3">
      <c r="A320" s="42">
        <v>47001</v>
      </c>
      <c r="B320" s="42" t="s">
        <v>397</v>
      </c>
    </row>
    <row r="321" spans="1:2" x14ac:dyDescent="0.3">
      <c r="A321" s="42">
        <v>47019</v>
      </c>
      <c r="B321" s="42" t="s">
        <v>398</v>
      </c>
    </row>
    <row r="322" spans="1:2" x14ac:dyDescent="0.3">
      <c r="A322" s="42">
        <v>47027</v>
      </c>
      <c r="B322" s="42" t="s">
        <v>399</v>
      </c>
    </row>
    <row r="323" spans="1:2" x14ac:dyDescent="0.3">
      <c r="A323" s="42">
        <v>47043</v>
      </c>
      <c r="B323" s="42" t="s">
        <v>400</v>
      </c>
    </row>
    <row r="324" spans="1:2" x14ac:dyDescent="0.3">
      <c r="A324" s="42">
        <v>47050</v>
      </c>
      <c r="B324" s="42" t="s">
        <v>401</v>
      </c>
    </row>
    <row r="325" spans="1:2" x14ac:dyDescent="0.3">
      <c r="A325" s="42">
        <v>47068</v>
      </c>
      <c r="B325" s="42" t="s">
        <v>402</v>
      </c>
    </row>
    <row r="326" spans="1:2" x14ac:dyDescent="0.3">
      <c r="A326" s="42">
        <v>47076</v>
      </c>
      <c r="B326" s="42" t="s">
        <v>403</v>
      </c>
    </row>
    <row r="327" spans="1:2" x14ac:dyDescent="0.3">
      <c r="A327" s="42">
        <v>47084</v>
      </c>
      <c r="B327" s="42" t="s">
        <v>404</v>
      </c>
    </row>
    <row r="328" spans="1:2" x14ac:dyDescent="0.3">
      <c r="A328" s="42">
        <v>47092</v>
      </c>
      <c r="B328" s="42" t="s">
        <v>405</v>
      </c>
    </row>
    <row r="329" spans="1:2" x14ac:dyDescent="0.3">
      <c r="A329" s="42">
        <v>47167</v>
      </c>
      <c r="B329" s="42" t="s">
        <v>406</v>
      </c>
    </row>
    <row r="330" spans="1:2" x14ac:dyDescent="0.3">
      <c r="A330" s="42">
        <v>47175</v>
      </c>
      <c r="B330" s="42" t="s">
        <v>407</v>
      </c>
    </row>
    <row r="331" spans="1:2" x14ac:dyDescent="0.3">
      <c r="A331" s="42">
        <v>47183</v>
      </c>
      <c r="B331" s="42" t="s">
        <v>408</v>
      </c>
    </row>
    <row r="332" spans="1:2" x14ac:dyDescent="0.3">
      <c r="A332" s="42">
        <v>47191</v>
      </c>
      <c r="B332" s="42" t="s">
        <v>409</v>
      </c>
    </row>
    <row r="333" spans="1:2" x14ac:dyDescent="0.3">
      <c r="A333" s="42">
        <v>47209</v>
      </c>
      <c r="B333" s="42" t="s">
        <v>410</v>
      </c>
    </row>
    <row r="334" spans="1:2" x14ac:dyDescent="0.3">
      <c r="A334" s="42">
        <v>47217</v>
      </c>
      <c r="B334" s="42" t="s">
        <v>411</v>
      </c>
    </row>
    <row r="335" spans="1:2" x14ac:dyDescent="0.3">
      <c r="A335" s="42">
        <v>47225</v>
      </c>
      <c r="B335" s="42" t="s">
        <v>412</v>
      </c>
    </row>
    <row r="336" spans="1:2" x14ac:dyDescent="0.3">
      <c r="A336" s="42">
        <v>47241</v>
      </c>
      <c r="B336" s="42" t="s">
        <v>413</v>
      </c>
    </row>
    <row r="337" spans="1:2" x14ac:dyDescent="0.3">
      <c r="A337" s="42">
        <v>47258</v>
      </c>
      <c r="B337" s="42" t="s">
        <v>414</v>
      </c>
    </row>
    <row r="338" spans="1:2" x14ac:dyDescent="0.3">
      <c r="A338" s="42">
        <v>47266</v>
      </c>
      <c r="B338" s="42" t="s">
        <v>415</v>
      </c>
    </row>
    <row r="339" spans="1:2" x14ac:dyDescent="0.3">
      <c r="A339" s="42">
        <v>47274</v>
      </c>
      <c r="B339" s="42" t="s">
        <v>416</v>
      </c>
    </row>
    <row r="340" spans="1:2" x14ac:dyDescent="0.3">
      <c r="A340" s="42">
        <v>47308</v>
      </c>
      <c r="B340" s="42" t="s">
        <v>417</v>
      </c>
    </row>
    <row r="341" spans="1:2" x14ac:dyDescent="0.3">
      <c r="A341" s="42">
        <v>47332</v>
      </c>
      <c r="B341" s="42" t="s">
        <v>418</v>
      </c>
    </row>
    <row r="342" spans="1:2" x14ac:dyDescent="0.3">
      <c r="A342" s="42">
        <v>47340</v>
      </c>
      <c r="B342" s="42" t="s">
        <v>419</v>
      </c>
    </row>
    <row r="343" spans="1:2" x14ac:dyDescent="0.3">
      <c r="A343" s="42">
        <v>47365</v>
      </c>
      <c r="B343" s="42" t="s">
        <v>420</v>
      </c>
    </row>
    <row r="344" spans="1:2" x14ac:dyDescent="0.3">
      <c r="A344" s="42">
        <v>47373</v>
      </c>
      <c r="B344" s="42" t="s">
        <v>421</v>
      </c>
    </row>
    <row r="345" spans="1:2" x14ac:dyDescent="0.3">
      <c r="A345" s="42">
        <v>47381</v>
      </c>
      <c r="B345" s="42" t="s">
        <v>422</v>
      </c>
    </row>
    <row r="346" spans="1:2" x14ac:dyDescent="0.3">
      <c r="A346" s="42">
        <v>47399</v>
      </c>
      <c r="B346" s="42" t="s">
        <v>423</v>
      </c>
    </row>
    <row r="347" spans="1:2" x14ac:dyDescent="0.3">
      <c r="A347" s="42">
        <v>47415</v>
      </c>
      <c r="B347" s="42" t="s">
        <v>424</v>
      </c>
    </row>
    <row r="348" spans="1:2" x14ac:dyDescent="0.3">
      <c r="A348" s="42">
        <v>47423</v>
      </c>
      <c r="B348" s="42" t="s">
        <v>425</v>
      </c>
    </row>
    <row r="349" spans="1:2" x14ac:dyDescent="0.3">
      <c r="A349" s="42">
        <v>47431</v>
      </c>
      <c r="B349" s="42" t="s">
        <v>426</v>
      </c>
    </row>
    <row r="350" spans="1:2" x14ac:dyDescent="0.3">
      <c r="A350" s="42">
        <v>47449</v>
      </c>
      <c r="B350" s="42" t="s">
        <v>427</v>
      </c>
    </row>
    <row r="351" spans="1:2" x14ac:dyDescent="0.3">
      <c r="A351" s="42">
        <v>47456</v>
      </c>
      <c r="B351" s="42" t="s">
        <v>428</v>
      </c>
    </row>
    <row r="352" spans="1:2" x14ac:dyDescent="0.3">
      <c r="A352" s="42">
        <v>47464</v>
      </c>
      <c r="B352" s="42" t="s">
        <v>429</v>
      </c>
    </row>
    <row r="353" spans="1:2" x14ac:dyDescent="0.3">
      <c r="A353" s="42">
        <v>47472</v>
      </c>
      <c r="B353" s="42" t="s">
        <v>430</v>
      </c>
    </row>
    <row r="354" spans="1:2" x14ac:dyDescent="0.3">
      <c r="A354" s="42">
        <v>47498</v>
      </c>
      <c r="B354" s="42" t="s">
        <v>431</v>
      </c>
    </row>
    <row r="355" spans="1:2" x14ac:dyDescent="0.3">
      <c r="A355" s="42">
        <v>47506</v>
      </c>
      <c r="B355" s="42" t="s">
        <v>432</v>
      </c>
    </row>
    <row r="356" spans="1:2" x14ac:dyDescent="0.3">
      <c r="A356" s="42">
        <v>47514</v>
      </c>
      <c r="B356" s="42" t="s">
        <v>433</v>
      </c>
    </row>
    <row r="357" spans="1:2" x14ac:dyDescent="0.3">
      <c r="A357" s="42">
        <v>47522</v>
      </c>
      <c r="B357" s="42" t="s">
        <v>434</v>
      </c>
    </row>
    <row r="358" spans="1:2" x14ac:dyDescent="0.3">
      <c r="A358" s="42">
        <v>47548</v>
      </c>
      <c r="B358" s="42" t="s">
        <v>435</v>
      </c>
    </row>
    <row r="359" spans="1:2" x14ac:dyDescent="0.3">
      <c r="A359" s="42">
        <v>47571</v>
      </c>
      <c r="B359" s="42" t="s">
        <v>436</v>
      </c>
    </row>
    <row r="360" spans="1:2" x14ac:dyDescent="0.3">
      <c r="A360" s="42">
        <v>47589</v>
      </c>
      <c r="B360" s="42" t="s">
        <v>437</v>
      </c>
    </row>
    <row r="361" spans="1:2" x14ac:dyDescent="0.3">
      <c r="A361" s="42">
        <v>47597</v>
      </c>
      <c r="B361" s="42" t="s">
        <v>438</v>
      </c>
    </row>
    <row r="362" spans="1:2" x14ac:dyDescent="0.3">
      <c r="A362" s="42">
        <v>47613</v>
      </c>
      <c r="B362" s="42" t="s">
        <v>439</v>
      </c>
    </row>
    <row r="363" spans="1:2" x14ac:dyDescent="0.3">
      <c r="A363" s="42">
        <v>47621</v>
      </c>
      <c r="B363" s="42" t="s">
        <v>440</v>
      </c>
    </row>
    <row r="364" spans="1:2" x14ac:dyDescent="0.3">
      <c r="A364" s="42">
        <v>47639</v>
      </c>
      <c r="B364" s="42" t="s">
        <v>441</v>
      </c>
    </row>
    <row r="365" spans="1:2" x14ac:dyDescent="0.3">
      <c r="A365" s="42">
        <v>47688</v>
      </c>
      <c r="B365" s="42" t="s">
        <v>442</v>
      </c>
    </row>
    <row r="366" spans="1:2" x14ac:dyDescent="0.3">
      <c r="A366" s="42">
        <v>47696</v>
      </c>
      <c r="B366" s="42" t="s">
        <v>443</v>
      </c>
    </row>
    <row r="367" spans="1:2" x14ac:dyDescent="0.3">
      <c r="A367" s="42">
        <v>47712</v>
      </c>
      <c r="B367" s="42" t="s">
        <v>444</v>
      </c>
    </row>
    <row r="368" spans="1:2" x14ac:dyDescent="0.3">
      <c r="A368" s="42">
        <v>47720</v>
      </c>
      <c r="B368" s="42" t="s">
        <v>445</v>
      </c>
    </row>
    <row r="369" spans="1:2" x14ac:dyDescent="0.3">
      <c r="A369" s="42">
        <v>47738</v>
      </c>
      <c r="B369" s="42" t="s">
        <v>446</v>
      </c>
    </row>
    <row r="370" spans="1:2" x14ac:dyDescent="0.3">
      <c r="A370" s="42">
        <v>47746</v>
      </c>
      <c r="B370" s="42" t="s">
        <v>447</v>
      </c>
    </row>
    <row r="371" spans="1:2" x14ac:dyDescent="0.3">
      <c r="A371" s="42">
        <v>47761</v>
      </c>
      <c r="B371" s="42" t="s">
        <v>448</v>
      </c>
    </row>
    <row r="372" spans="1:2" x14ac:dyDescent="0.3">
      <c r="A372" s="42">
        <v>47787</v>
      </c>
      <c r="B372" s="42" t="s">
        <v>449</v>
      </c>
    </row>
    <row r="373" spans="1:2" x14ac:dyDescent="0.3">
      <c r="A373" s="42">
        <v>47795</v>
      </c>
      <c r="B373" s="42" t="s">
        <v>450</v>
      </c>
    </row>
    <row r="374" spans="1:2" x14ac:dyDescent="0.3">
      <c r="A374" s="42">
        <v>47803</v>
      </c>
      <c r="B374" s="42" t="s">
        <v>451</v>
      </c>
    </row>
    <row r="375" spans="1:2" x14ac:dyDescent="0.3">
      <c r="A375" s="42">
        <v>47829</v>
      </c>
      <c r="B375" s="42" t="s">
        <v>452</v>
      </c>
    </row>
    <row r="376" spans="1:2" x14ac:dyDescent="0.3">
      <c r="A376" s="42">
        <v>47837</v>
      </c>
      <c r="B376" s="42" t="s">
        <v>453</v>
      </c>
    </row>
    <row r="377" spans="1:2" x14ac:dyDescent="0.3">
      <c r="A377" s="42">
        <v>47845</v>
      </c>
      <c r="B377" s="42" t="s">
        <v>454</v>
      </c>
    </row>
    <row r="378" spans="1:2" x14ac:dyDescent="0.3">
      <c r="A378" s="42">
        <v>47852</v>
      </c>
      <c r="B378" s="42" t="s">
        <v>455</v>
      </c>
    </row>
    <row r="379" spans="1:2" x14ac:dyDescent="0.3">
      <c r="A379" s="42">
        <v>47878</v>
      </c>
      <c r="B379" s="42" t="s">
        <v>456</v>
      </c>
    </row>
    <row r="380" spans="1:2" x14ac:dyDescent="0.3">
      <c r="A380" s="42">
        <v>47886</v>
      </c>
      <c r="B380" s="42" t="s">
        <v>457</v>
      </c>
    </row>
    <row r="381" spans="1:2" x14ac:dyDescent="0.3">
      <c r="A381" s="42">
        <v>47894</v>
      </c>
      <c r="B381" s="42" t="s">
        <v>458</v>
      </c>
    </row>
    <row r="382" spans="1:2" x14ac:dyDescent="0.3">
      <c r="A382" s="42">
        <v>47902</v>
      </c>
      <c r="B382" s="42" t="s">
        <v>459</v>
      </c>
    </row>
    <row r="383" spans="1:2" x14ac:dyDescent="0.3">
      <c r="A383" s="42">
        <v>47928</v>
      </c>
      <c r="B383" s="42" t="s">
        <v>460</v>
      </c>
    </row>
    <row r="384" spans="1:2" x14ac:dyDescent="0.3">
      <c r="A384" s="42">
        <v>47936</v>
      </c>
      <c r="B384" s="42" t="s">
        <v>461</v>
      </c>
    </row>
    <row r="385" spans="1:2" x14ac:dyDescent="0.3">
      <c r="A385" s="42">
        <v>47944</v>
      </c>
      <c r="B385" s="42" t="s">
        <v>462</v>
      </c>
    </row>
    <row r="386" spans="1:2" x14ac:dyDescent="0.3">
      <c r="A386" s="42">
        <v>47951</v>
      </c>
      <c r="B386" s="42" t="s">
        <v>463</v>
      </c>
    </row>
    <row r="387" spans="1:2" x14ac:dyDescent="0.3">
      <c r="A387" s="42">
        <v>47969</v>
      </c>
      <c r="B387" s="42" t="s">
        <v>464</v>
      </c>
    </row>
    <row r="388" spans="1:2" x14ac:dyDescent="0.3">
      <c r="A388" s="42">
        <v>47985</v>
      </c>
      <c r="B388" s="42" t="s">
        <v>465</v>
      </c>
    </row>
    <row r="389" spans="1:2" x14ac:dyDescent="0.3">
      <c r="A389" s="42">
        <v>47993</v>
      </c>
      <c r="B389" s="42" t="s">
        <v>466</v>
      </c>
    </row>
    <row r="390" spans="1:2" x14ac:dyDescent="0.3">
      <c r="A390" s="42">
        <v>48009</v>
      </c>
      <c r="B390" s="42" t="s">
        <v>467</v>
      </c>
    </row>
    <row r="391" spans="1:2" x14ac:dyDescent="0.3">
      <c r="A391" s="42">
        <v>48017</v>
      </c>
      <c r="B391" s="42" t="s">
        <v>468</v>
      </c>
    </row>
    <row r="392" spans="1:2" x14ac:dyDescent="0.3">
      <c r="A392" s="42">
        <v>48025</v>
      </c>
      <c r="B392" s="42" t="s">
        <v>469</v>
      </c>
    </row>
    <row r="393" spans="1:2" x14ac:dyDescent="0.3">
      <c r="A393" s="42">
        <v>48033</v>
      </c>
      <c r="B393" s="42" t="s">
        <v>470</v>
      </c>
    </row>
    <row r="394" spans="1:2" x14ac:dyDescent="0.3">
      <c r="A394" s="42">
        <v>48041</v>
      </c>
      <c r="B394" s="42" t="s">
        <v>471</v>
      </c>
    </row>
    <row r="395" spans="1:2" x14ac:dyDescent="0.3">
      <c r="A395" s="42">
        <v>48074</v>
      </c>
      <c r="B395" s="42" t="s">
        <v>472</v>
      </c>
    </row>
    <row r="396" spans="1:2" x14ac:dyDescent="0.3">
      <c r="A396" s="42">
        <v>48082</v>
      </c>
      <c r="B396" s="42" t="s">
        <v>473</v>
      </c>
    </row>
    <row r="397" spans="1:2" x14ac:dyDescent="0.3">
      <c r="A397" s="42">
        <v>48090</v>
      </c>
      <c r="B397" s="42" t="s">
        <v>458</v>
      </c>
    </row>
    <row r="398" spans="1:2" x14ac:dyDescent="0.3">
      <c r="A398" s="42">
        <v>48116</v>
      </c>
      <c r="B398" s="42" t="s">
        <v>474</v>
      </c>
    </row>
    <row r="399" spans="1:2" x14ac:dyDescent="0.3">
      <c r="A399" s="42">
        <v>48124</v>
      </c>
      <c r="B399" s="42" t="s">
        <v>475</v>
      </c>
    </row>
    <row r="400" spans="1:2" x14ac:dyDescent="0.3">
      <c r="A400" s="42">
        <v>48132</v>
      </c>
      <c r="B400" s="42" t="s">
        <v>476</v>
      </c>
    </row>
    <row r="401" spans="1:2" x14ac:dyDescent="0.3">
      <c r="A401" s="42">
        <v>48140</v>
      </c>
      <c r="B401" s="42" t="s">
        <v>477</v>
      </c>
    </row>
    <row r="402" spans="1:2" x14ac:dyDescent="0.3">
      <c r="A402" s="42">
        <v>48157</v>
      </c>
      <c r="B402" s="42" t="s">
        <v>478</v>
      </c>
    </row>
    <row r="403" spans="1:2" x14ac:dyDescent="0.3">
      <c r="A403" s="42">
        <v>48165</v>
      </c>
      <c r="B403" s="42" t="s">
        <v>479</v>
      </c>
    </row>
    <row r="404" spans="1:2" x14ac:dyDescent="0.3">
      <c r="A404" s="42">
        <v>48173</v>
      </c>
      <c r="B404" s="42" t="s">
        <v>480</v>
      </c>
    </row>
    <row r="405" spans="1:2" x14ac:dyDescent="0.3">
      <c r="A405" s="42">
        <v>48207</v>
      </c>
      <c r="B405" s="42" t="s">
        <v>481</v>
      </c>
    </row>
    <row r="406" spans="1:2" x14ac:dyDescent="0.3">
      <c r="A406" s="42">
        <v>48215</v>
      </c>
      <c r="B406" s="42" t="s">
        <v>482</v>
      </c>
    </row>
    <row r="407" spans="1:2" x14ac:dyDescent="0.3">
      <c r="A407" s="42">
        <v>48223</v>
      </c>
      <c r="B407" s="42" t="s">
        <v>483</v>
      </c>
    </row>
    <row r="408" spans="1:2" x14ac:dyDescent="0.3">
      <c r="A408" s="42">
        <v>48231</v>
      </c>
      <c r="B408" s="42" t="s">
        <v>484</v>
      </c>
    </row>
    <row r="409" spans="1:2" x14ac:dyDescent="0.3">
      <c r="A409" s="42">
        <v>48256</v>
      </c>
      <c r="B409" s="42" t="s">
        <v>485</v>
      </c>
    </row>
    <row r="410" spans="1:2" x14ac:dyDescent="0.3">
      <c r="A410" s="42">
        <v>48264</v>
      </c>
      <c r="B410" s="42" t="s">
        <v>486</v>
      </c>
    </row>
    <row r="411" spans="1:2" x14ac:dyDescent="0.3">
      <c r="A411" s="42">
        <v>48272</v>
      </c>
      <c r="B411" s="42" t="s">
        <v>487</v>
      </c>
    </row>
    <row r="412" spans="1:2" x14ac:dyDescent="0.3">
      <c r="A412" s="42">
        <v>48298</v>
      </c>
      <c r="B412" s="42" t="s">
        <v>488</v>
      </c>
    </row>
    <row r="413" spans="1:2" x14ac:dyDescent="0.3">
      <c r="A413" s="42">
        <v>48306</v>
      </c>
      <c r="B413" s="42" t="s">
        <v>489</v>
      </c>
    </row>
    <row r="414" spans="1:2" x14ac:dyDescent="0.3">
      <c r="A414" s="42">
        <v>48314</v>
      </c>
      <c r="B414" s="42" t="s">
        <v>490</v>
      </c>
    </row>
    <row r="415" spans="1:2" x14ac:dyDescent="0.3">
      <c r="A415" s="42">
        <v>48322</v>
      </c>
      <c r="B415" s="42" t="s">
        <v>491</v>
      </c>
    </row>
    <row r="416" spans="1:2" x14ac:dyDescent="0.3">
      <c r="A416" s="42">
        <v>48330</v>
      </c>
      <c r="B416" s="42" t="s">
        <v>492</v>
      </c>
    </row>
    <row r="417" spans="1:2" x14ac:dyDescent="0.3">
      <c r="A417" s="42">
        <v>48348</v>
      </c>
      <c r="B417" s="42" t="s">
        <v>493</v>
      </c>
    </row>
    <row r="418" spans="1:2" x14ac:dyDescent="0.3">
      <c r="A418" s="42">
        <v>48355</v>
      </c>
      <c r="B418" s="42" t="s">
        <v>494</v>
      </c>
    </row>
    <row r="419" spans="1:2" x14ac:dyDescent="0.3">
      <c r="A419" s="42">
        <v>48363</v>
      </c>
      <c r="B419" s="42" t="s">
        <v>495</v>
      </c>
    </row>
    <row r="420" spans="1:2" x14ac:dyDescent="0.3">
      <c r="A420" s="42">
        <v>48371</v>
      </c>
      <c r="B420" s="42" t="s">
        <v>496</v>
      </c>
    </row>
    <row r="421" spans="1:2" x14ac:dyDescent="0.3">
      <c r="A421" s="42">
        <v>48389</v>
      </c>
      <c r="B421" s="42" t="s">
        <v>497</v>
      </c>
    </row>
    <row r="422" spans="1:2" x14ac:dyDescent="0.3">
      <c r="A422" s="42">
        <v>48397</v>
      </c>
      <c r="B422" s="42" t="s">
        <v>498</v>
      </c>
    </row>
    <row r="423" spans="1:2" x14ac:dyDescent="0.3">
      <c r="A423" s="42">
        <v>48413</v>
      </c>
      <c r="B423" s="42" t="s">
        <v>499</v>
      </c>
    </row>
    <row r="424" spans="1:2" x14ac:dyDescent="0.3">
      <c r="A424" s="42">
        <v>48421</v>
      </c>
      <c r="B424" s="42" t="s">
        <v>500</v>
      </c>
    </row>
    <row r="425" spans="1:2" x14ac:dyDescent="0.3">
      <c r="A425" s="42">
        <v>48439</v>
      </c>
      <c r="B425" s="42" t="s">
        <v>501</v>
      </c>
    </row>
    <row r="426" spans="1:2" x14ac:dyDescent="0.3">
      <c r="A426" s="42">
        <v>48447</v>
      </c>
      <c r="B426" s="42" t="s">
        <v>502</v>
      </c>
    </row>
    <row r="427" spans="1:2" x14ac:dyDescent="0.3">
      <c r="A427" s="42">
        <v>48462</v>
      </c>
      <c r="B427" s="42" t="s">
        <v>503</v>
      </c>
    </row>
    <row r="428" spans="1:2" x14ac:dyDescent="0.3">
      <c r="A428" s="42">
        <v>48470</v>
      </c>
      <c r="B428" s="42" t="s">
        <v>504</v>
      </c>
    </row>
    <row r="429" spans="1:2" x14ac:dyDescent="0.3">
      <c r="A429" s="42">
        <v>48488</v>
      </c>
      <c r="B429" s="42" t="s">
        <v>505</v>
      </c>
    </row>
    <row r="430" spans="1:2" x14ac:dyDescent="0.3">
      <c r="A430" s="42">
        <v>48496</v>
      </c>
      <c r="B430" s="42" t="s">
        <v>506</v>
      </c>
    </row>
    <row r="431" spans="1:2" x14ac:dyDescent="0.3">
      <c r="A431" s="42">
        <v>48512</v>
      </c>
      <c r="B431" s="42" t="s">
        <v>507</v>
      </c>
    </row>
    <row r="432" spans="1:2" x14ac:dyDescent="0.3">
      <c r="A432" s="42">
        <v>48520</v>
      </c>
      <c r="B432" s="42" t="s">
        <v>508</v>
      </c>
    </row>
    <row r="433" spans="1:2" x14ac:dyDescent="0.3">
      <c r="A433" s="42">
        <v>48538</v>
      </c>
      <c r="B433" s="42" t="s">
        <v>509</v>
      </c>
    </row>
    <row r="434" spans="1:2" x14ac:dyDescent="0.3">
      <c r="A434" s="42">
        <v>48553</v>
      </c>
      <c r="B434" s="42" t="s">
        <v>510</v>
      </c>
    </row>
    <row r="435" spans="1:2" x14ac:dyDescent="0.3">
      <c r="A435" s="42">
        <v>48579</v>
      </c>
      <c r="B435" s="42" t="s">
        <v>511</v>
      </c>
    </row>
    <row r="436" spans="1:2" x14ac:dyDescent="0.3">
      <c r="A436" s="42">
        <v>48587</v>
      </c>
      <c r="B436" s="42" t="s">
        <v>512</v>
      </c>
    </row>
    <row r="437" spans="1:2" x14ac:dyDescent="0.3">
      <c r="A437" s="42">
        <v>48595</v>
      </c>
      <c r="B437" s="42" t="s">
        <v>513</v>
      </c>
    </row>
    <row r="438" spans="1:2" x14ac:dyDescent="0.3">
      <c r="A438" s="42">
        <v>48611</v>
      </c>
      <c r="B438" s="42" t="s">
        <v>514</v>
      </c>
    </row>
    <row r="439" spans="1:2" x14ac:dyDescent="0.3">
      <c r="A439" s="42">
        <v>48629</v>
      </c>
      <c r="B439" s="42" t="s">
        <v>515</v>
      </c>
    </row>
    <row r="440" spans="1:2" x14ac:dyDescent="0.3">
      <c r="A440" s="42">
        <v>48637</v>
      </c>
      <c r="B440" s="42" t="s">
        <v>516</v>
      </c>
    </row>
    <row r="441" spans="1:2" x14ac:dyDescent="0.3">
      <c r="A441" s="42">
        <v>48652</v>
      </c>
      <c r="B441" s="42" t="s">
        <v>517</v>
      </c>
    </row>
    <row r="442" spans="1:2" x14ac:dyDescent="0.3">
      <c r="A442" s="42">
        <v>48678</v>
      </c>
      <c r="B442" s="42" t="s">
        <v>518</v>
      </c>
    </row>
    <row r="443" spans="1:2" x14ac:dyDescent="0.3">
      <c r="A443" s="42">
        <v>48686</v>
      </c>
      <c r="B443" s="42" t="s">
        <v>519</v>
      </c>
    </row>
    <row r="444" spans="1:2" x14ac:dyDescent="0.3">
      <c r="A444" s="42">
        <v>48694</v>
      </c>
      <c r="B444" s="42" t="s">
        <v>520</v>
      </c>
    </row>
    <row r="445" spans="1:2" x14ac:dyDescent="0.3">
      <c r="A445" s="42">
        <v>48702</v>
      </c>
      <c r="B445" s="42" t="s">
        <v>521</v>
      </c>
    </row>
    <row r="446" spans="1:2" x14ac:dyDescent="0.3">
      <c r="A446" s="42">
        <v>48710</v>
      </c>
      <c r="B446" s="42" t="s">
        <v>522</v>
      </c>
    </row>
    <row r="447" spans="1:2" x14ac:dyDescent="0.3">
      <c r="A447" s="42">
        <v>48728</v>
      </c>
      <c r="B447" s="42" t="s">
        <v>523</v>
      </c>
    </row>
    <row r="448" spans="1:2" x14ac:dyDescent="0.3">
      <c r="A448" s="42">
        <v>48736</v>
      </c>
      <c r="B448" s="42" t="s">
        <v>524</v>
      </c>
    </row>
    <row r="449" spans="1:2" x14ac:dyDescent="0.3">
      <c r="A449" s="42">
        <v>48744</v>
      </c>
      <c r="B449" s="42" t="s">
        <v>525</v>
      </c>
    </row>
    <row r="450" spans="1:2" x14ac:dyDescent="0.3">
      <c r="A450" s="42">
        <v>48751</v>
      </c>
      <c r="B450" s="42" t="s">
        <v>526</v>
      </c>
    </row>
    <row r="451" spans="1:2" x14ac:dyDescent="0.3">
      <c r="A451" s="42">
        <v>48777</v>
      </c>
      <c r="B451" s="42" t="s">
        <v>527</v>
      </c>
    </row>
    <row r="452" spans="1:2" x14ac:dyDescent="0.3">
      <c r="A452" s="42">
        <v>48793</v>
      </c>
      <c r="B452" s="42" t="s">
        <v>528</v>
      </c>
    </row>
    <row r="453" spans="1:2" x14ac:dyDescent="0.3">
      <c r="A453" s="42">
        <v>48801</v>
      </c>
      <c r="B453" s="42" t="s">
        <v>529</v>
      </c>
    </row>
    <row r="454" spans="1:2" x14ac:dyDescent="0.3">
      <c r="A454" s="42">
        <v>48819</v>
      </c>
      <c r="B454" s="42" t="s">
        <v>530</v>
      </c>
    </row>
    <row r="455" spans="1:2" x14ac:dyDescent="0.3">
      <c r="A455" s="42">
        <v>48835</v>
      </c>
      <c r="B455" s="42" t="s">
        <v>531</v>
      </c>
    </row>
    <row r="456" spans="1:2" x14ac:dyDescent="0.3">
      <c r="A456" s="42">
        <v>48843</v>
      </c>
      <c r="B456" s="42" t="s">
        <v>532</v>
      </c>
    </row>
    <row r="457" spans="1:2" x14ac:dyDescent="0.3">
      <c r="A457" s="42">
        <v>48850</v>
      </c>
      <c r="B457" s="42" t="s">
        <v>533</v>
      </c>
    </row>
    <row r="458" spans="1:2" x14ac:dyDescent="0.3">
      <c r="A458" s="42">
        <v>48876</v>
      </c>
      <c r="B458" s="42" t="s">
        <v>534</v>
      </c>
    </row>
    <row r="459" spans="1:2" x14ac:dyDescent="0.3">
      <c r="A459" s="42">
        <v>48884</v>
      </c>
      <c r="B459" s="42" t="s">
        <v>535</v>
      </c>
    </row>
    <row r="460" spans="1:2" x14ac:dyDescent="0.3">
      <c r="A460" s="42">
        <v>48900</v>
      </c>
      <c r="B460" s="42" t="s">
        <v>536</v>
      </c>
    </row>
    <row r="461" spans="1:2" x14ac:dyDescent="0.3">
      <c r="A461" s="42">
        <v>48926</v>
      </c>
      <c r="B461" s="42" t="s">
        <v>537</v>
      </c>
    </row>
    <row r="462" spans="1:2" x14ac:dyDescent="0.3">
      <c r="A462" s="42">
        <v>48934</v>
      </c>
      <c r="B462" s="42" t="s">
        <v>538</v>
      </c>
    </row>
    <row r="463" spans="1:2" x14ac:dyDescent="0.3">
      <c r="A463" s="42">
        <v>48942</v>
      </c>
      <c r="B463" s="42" t="s">
        <v>539</v>
      </c>
    </row>
    <row r="464" spans="1:2" x14ac:dyDescent="0.3">
      <c r="A464" s="42">
        <v>48959</v>
      </c>
      <c r="B464" s="42" t="s">
        <v>540</v>
      </c>
    </row>
    <row r="465" spans="1:2" x14ac:dyDescent="0.3">
      <c r="A465" s="42">
        <v>48967</v>
      </c>
      <c r="B465" s="42" t="s">
        <v>541</v>
      </c>
    </row>
    <row r="466" spans="1:2" x14ac:dyDescent="0.3">
      <c r="A466" s="42">
        <v>48975</v>
      </c>
      <c r="B466" s="42" t="s">
        <v>542</v>
      </c>
    </row>
    <row r="467" spans="1:2" x14ac:dyDescent="0.3">
      <c r="A467" s="42">
        <v>48991</v>
      </c>
      <c r="B467" s="42" t="s">
        <v>543</v>
      </c>
    </row>
    <row r="468" spans="1:2" x14ac:dyDescent="0.3">
      <c r="A468" s="42">
        <v>49031</v>
      </c>
      <c r="B468" s="42" t="s">
        <v>544</v>
      </c>
    </row>
    <row r="469" spans="1:2" x14ac:dyDescent="0.3">
      <c r="A469" s="42">
        <v>49056</v>
      </c>
      <c r="B469" s="42" t="s">
        <v>545</v>
      </c>
    </row>
    <row r="470" spans="1:2" x14ac:dyDescent="0.3">
      <c r="A470" s="42">
        <v>49064</v>
      </c>
      <c r="B470" s="42" t="s">
        <v>546</v>
      </c>
    </row>
    <row r="471" spans="1:2" x14ac:dyDescent="0.3">
      <c r="A471" s="42">
        <v>49080</v>
      </c>
      <c r="B471" s="42" t="s">
        <v>547</v>
      </c>
    </row>
    <row r="472" spans="1:2" x14ac:dyDescent="0.3">
      <c r="A472" s="42">
        <v>49098</v>
      </c>
      <c r="B472" s="42" t="s">
        <v>548</v>
      </c>
    </row>
    <row r="473" spans="1:2" x14ac:dyDescent="0.3">
      <c r="A473" s="42">
        <v>49106</v>
      </c>
      <c r="B473" s="42" t="s">
        <v>549</v>
      </c>
    </row>
    <row r="474" spans="1:2" x14ac:dyDescent="0.3">
      <c r="A474" s="42">
        <v>49122</v>
      </c>
      <c r="B474" s="42" t="s">
        <v>550</v>
      </c>
    </row>
    <row r="475" spans="1:2" x14ac:dyDescent="0.3">
      <c r="A475" s="42">
        <v>49130</v>
      </c>
      <c r="B475" s="42" t="s">
        <v>551</v>
      </c>
    </row>
    <row r="476" spans="1:2" x14ac:dyDescent="0.3">
      <c r="A476" s="42">
        <v>49148</v>
      </c>
      <c r="B476" s="42" t="s">
        <v>552</v>
      </c>
    </row>
    <row r="477" spans="1:2" x14ac:dyDescent="0.3">
      <c r="A477" s="42">
        <v>49155</v>
      </c>
      <c r="B477" s="42" t="s">
        <v>553</v>
      </c>
    </row>
    <row r="478" spans="1:2" x14ac:dyDescent="0.3">
      <c r="A478" s="42">
        <v>49171</v>
      </c>
      <c r="B478" s="42" t="s">
        <v>554</v>
      </c>
    </row>
    <row r="479" spans="1:2" x14ac:dyDescent="0.3">
      <c r="A479" s="42">
        <v>49189</v>
      </c>
      <c r="B479" s="42" t="s">
        <v>555</v>
      </c>
    </row>
    <row r="480" spans="1:2" x14ac:dyDescent="0.3">
      <c r="A480" s="42">
        <v>49197</v>
      </c>
      <c r="B480" s="42" t="s">
        <v>556</v>
      </c>
    </row>
    <row r="481" spans="1:2" x14ac:dyDescent="0.3">
      <c r="A481" s="42">
        <v>49205</v>
      </c>
      <c r="B481" s="42" t="s">
        <v>557</v>
      </c>
    </row>
    <row r="482" spans="1:2" x14ac:dyDescent="0.3">
      <c r="A482" s="42">
        <v>49213</v>
      </c>
      <c r="B482" s="42" t="s">
        <v>558</v>
      </c>
    </row>
    <row r="483" spans="1:2" x14ac:dyDescent="0.3">
      <c r="A483" s="42">
        <v>49221</v>
      </c>
      <c r="B483" s="42" t="s">
        <v>559</v>
      </c>
    </row>
    <row r="484" spans="1:2" x14ac:dyDescent="0.3">
      <c r="A484" s="42">
        <v>49239</v>
      </c>
      <c r="B484" s="42" t="s">
        <v>560</v>
      </c>
    </row>
    <row r="485" spans="1:2" x14ac:dyDescent="0.3">
      <c r="A485" s="42">
        <v>49247</v>
      </c>
      <c r="B485" s="42" t="s">
        <v>561</v>
      </c>
    </row>
    <row r="486" spans="1:2" x14ac:dyDescent="0.3">
      <c r="A486" s="42">
        <v>49270</v>
      </c>
      <c r="B486" s="42" t="s">
        <v>562</v>
      </c>
    </row>
    <row r="487" spans="1:2" x14ac:dyDescent="0.3">
      <c r="A487" s="42">
        <v>49288</v>
      </c>
      <c r="B487" s="42" t="s">
        <v>563</v>
      </c>
    </row>
    <row r="488" spans="1:2" x14ac:dyDescent="0.3">
      <c r="A488" s="42">
        <v>49296</v>
      </c>
      <c r="B488" s="42" t="s">
        <v>564</v>
      </c>
    </row>
    <row r="489" spans="1:2" x14ac:dyDescent="0.3">
      <c r="A489" s="42">
        <v>49312</v>
      </c>
      <c r="B489" s="42" t="s">
        <v>565</v>
      </c>
    </row>
    <row r="490" spans="1:2" x14ac:dyDescent="0.3">
      <c r="A490" s="42">
        <v>49320</v>
      </c>
      <c r="B490" s="42" t="s">
        <v>566</v>
      </c>
    </row>
    <row r="491" spans="1:2" x14ac:dyDescent="0.3">
      <c r="A491" s="42">
        <v>49338</v>
      </c>
      <c r="B491" s="42" t="s">
        <v>567</v>
      </c>
    </row>
    <row r="492" spans="1:2" x14ac:dyDescent="0.3">
      <c r="A492" s="42">
        <v>49346</v>
      </c>
      <c r="B492" s="42" t="s">
        <v>568</v>
      </c>
    </row>
    <row r="493" spans="1:2" x14ac:dyDescent="0.3">
      <c r="A493" s="42">
        <v>49353</v>
      </c>
      <c r="B493" s="42" t="s">
        <v>569</v>
      </c>
    </row>
    <row r="494" spans="1:2" x14ac:dyDescent="0.3">
      <c r="A494" s="42">
        <v>49361</v>
      </c>
      <c r="B494" s="42" t="s">
        <v>570</v>
      </c>
    </row>
    <row r="495" spans="1:2" x14ac:dyDescent="0.3">
      <c r="A495" s="42">
        <v>49379</v>
      </c>
      <c r="B495" s="42" t="s">
        <v>571</v>
      </c>
    </row>
    <row r="496" spans="1:2" x14ac:dyDescent="0.3">
      <c r="A496" s="42">
        <v>49387</v>
      </c>
      <c r="B496" s="42" t="s">
        <v>572</v>
      </c>
    </row>
    <row r="497" spans="1:2" x14ac:dyDescent="0.3">
      <c r="A497" s="42">
        <v>49395</v>
      </c>
      <c r="B497" s="42" t="s">
        <v>573</v>
      </c>
    </row>
    <row r="498" spans="1:2" x14ac:dyDescent="0.3">
      <c r="A498" s="42">
        <v>49411</v>
      </c>
      <c r="B498" s="42" t="s">
        <v>574</v>
      </c>
    </row>
    <row r="499" spans="1:2" x14ac:dyDescent="0.3">
      <c r="A499" s="42">
        <v>49429</v>
      </c>
      <c r="B499" s="42" t="s">
        <v>575</v>
      </c>
    </row>
    <row r="500" spans="1:2" x14ac:dyDescent="0.3">
      <c r="A500" s="42">
        <v>49437</v>
      </c>
      <c r="B500" s="42" t="s">
        <v>576</v>
      </c>
    </row>
    <row r="501" spans="1:2" x14ac:dyDescent="0.3">
      <c r="A501" s="42">
        <v>49445</v>
      </c>
      <c r="B501" s="42" t="s">
        <v>577</v>
      </c>
    </row>
    <row r="502" spans="1:2" x14ac:dyDescent="0.3">
      <c r="A502" s="42">
        <v>49452</v>
      </c>
      <c r="B502" s="42" t="s">
        <v>578</v>
      </c>
    </row>
    <row r="503" spans="1:2" x14ac:dyDescent="0.3">
      <c r="A503" s="42">
        <v>49460</v>
      </c>
      <c r="B503" s="42" t="s">
        <v>579</v>
      </c>
    </row>
    <row r="504" spans="1:2" x14ac:dyDescent="0.3">
      <c r="A504" s="42">
        <v>49478</v>
      </c>
      <c r="B504" s="42" t="s">
        <v>580</v>
      </c>
    </row>
    <row r="505" spans="1:2" x14ac:dyDescent="0.3">
      <c r="A505" s="42">
        <v>49494</v>
      </c>
      <c r="B505" s="42" t="s">
        <v>581</v>
      </c>
    </row>
    <row r="506" spans="1:2" x14ac:dyDescent="0.3">
      <c r="A506" s="42">
        <v>49502</v>
      </c>
      <c r="B506" s="42" t="s">
        <v>582</v>
      </c>
    </row>
    <row r="507" spans="1:2" x14ac:dyDescent="0.3">
      <c r="A507" s="42">
        <v>49510</v>
      </c>
      <c r="B507" s="42" t="s">
        <v>583</v>
      </c>
    </row>
    <row r="508" spans="1:2" x14ac:dyDescent="0.3">
      <c r="A508" s="42">
        <v>49528</v>
      </c>
      <c r="B508" s="42" t="s">
        <v>584</v>
      </c>
    </row>
    <row r="509" spans="1:2" x14ac:dyDescent="0.3">
      <c r="A509" s="42">
        <v>49536</v>
      </c>
      <c r="B509" s="42" t="s">
        <v>585</v>
      </c>
    </row>
    <row r="510" spans="1:2" x14ac:dyDescent="0.3">
      <c r="A510" s="42">
        <v>49544</v>
      </c>
      <c r="B510" s="42" t="s">
        <v>586</v>
      </c>
    </row>
    <row r="511" spans="1:2" x14ac:dyDescent="0.3">
      <c r="A511" s="42">
        <v>49569</v>
      </c>
      <c r="B511" s="42" t="s">
        <v>587</v>
      </c>
    </row>
    <row r="512" spans="1:2" x14ac:dyDescent="0.3">
      <c r="A512" s="42">
        <v>49577</v>
      </c>
      <c r="B512" s="42" t="s">
        <v>588</v>
      </c>
    </row>
    <row r="513" spans="1:2" x14ac:dyDescent="0.3">
      <c r="A513" s="42">
        <v>49593</v>
      </c>
      <c r="B513" s="42" t="s">
        <v>589</v>
      </c>
    </row>
    <row r="514" spans="1:2" x14ac:dyDescent="0.3">
      <c r="A514" s="42">
        <v>49601</v>
      </c>
      <c r="B514" s="42" t="s">
        <v>590</v>
      </c>
    </row>
    <row r="515" spans="1:2" x14ac:dyDescent="0.3">
      <c r="A515" s="42">
        <v>49619</v>
      </c>
      <c r="B515" s="42" t="s">
        <v>591</v>
      </c>
    </row>
    <row r="516" spans="1:2" x14ac:dyDescent="0.3">
      <c r="A516" s="42">
        <v>49627</v>
      </c>
      <c r="B516" s="42" t="s">
        <v>592</v>
      </c>
    </row>
    <row r="517" spans="1:2" x14ac:dyDescent="0.3">
      <c r="A517" s="42">
        <v>49635</v>
      </c>
      <c r="B517" s="42" t="s">
        <v>593</v>
      </c>
    </row>
    <row r="518" spans="1:2" x14ac:dyDescent="0.3">
      <c r="A518" s="42">
        <v>49643</v>
      </c>
      <c r="B518" s="42" t="s">
        <v>594</v>
      </c>
    </row>
    <row r="519" spans="1:2" x14ac:dyDescent="0.3">
      <c r="A519" s="42">
        <v>49650</v>
      </c>
      <c r="B519" s="42" t="s">
        <v>595</v>
      </c>
    </row>
    <row r="520" spans="1:2" x14ac:dyDescent="0.3">
      <c r="A520" s="42">
        <v>49668</v>
      </c>
      <c r="B520" s="42" t="s">
        <v>596</v>
      </c>
    </row>
    <row r="521" spans="1:2" x14ac:dyDescent="0.3">
      <c r="A521" s="42">
        <v>49684</v>
      </c>
      <c r="B521" s="42" t="s">
        <v>597</v>
      </c>
    </row>
    <row r="522" spans="1:2" x14ac:dyDescent="0.3">
      <c r="A522" s="42">
        <v>49692</v>
      </c>
      <c r="B522" s="42" t="s">
        <v>598</v>
      </c>
    </row>
    <row r="523" spans="1:2" x14ac:dyDescent="0.3">
      <c r="A523" s="42">
        <v>49700</v>
      </c>
      <c r="B523" s="42" t="s">
        <v>599</v>
      </c>
    </row>
    <row r="524" spans="1:2" x14ac:dyDescent="0.3">
      <c r="A524" s="42">
        <v>49718</v>
      </c>
      <c r="B524" s="42" t="s">
        <v>600</v>
      </c>
    </row>
    <row r="525" spans="1:2" x14ac:dyDescent="0.3">
      <c r="A525" s="42">
        <v>49726</v>
      </c>
      <c r="B525" s="42" t="s">
        <v>601</v>
      </c>
    </row>
    <row r="526" spans="1:2" x14ac:dyDescent="0.3">
      <c r="A526" s="42">
        <v>49759</v>
      </c>
      <c r="B526" s="42" t="s">
        <v>602</v>
      </c>
    </row>
    <row r="527" spans="1:2" x14ac:dyDescent="0.3">
      <c r="A527" s="42">
        <v>49767</v>
      </c>
      <c r="B527" s="42" t="s">
        <v>603</v>
      </c>
    </row>
    <row r="528" spans="1:2" x14ac:dyDescent="0.3">
      <c r="A528" s="42">
        <v>49775</v>
      </c>
      <c r="B528" s="42" t="s">
        <v>604</v>
      </c>
    </row>
    <row r="529" spans="1:2" x14ac:dyDescent="0.3">
      <c r="A529" s="42">
        <v>49783</v>
      </c>
      <c r="B529" s="42" t="s">
        <v>605</v>
      </c>
    </row>
    <row r="530" spans="1:2" x14ac:dyDescent="0.3">
      <c r="A530" s="42">
        <v>49791</v>
      </c>
      <c r="B530" s="42" t="s">
        <v>606</v>
      </c>
    </row>
    <row r="531" spans="1:2" x14ac:dyDescent="0.3">
      <c r="A531" s="42">
        <v>49809</v>
      </c>
      <c r="B531" s="42" t="s">
        <v>607</v>
      </c>
    </row>
    <row r="532" spans="1:2" x14ac:dyDescent="0.3">
      <c r="A532" s="42">
        <v>49817</v>
      </c>
      <c r="B532" s="42" t="s">
        <v>608</v>
      </c>
    </row>
    <row r="533" spans="1:2" x14ac:dyDescent="0.3">
      <c r="A533" s="42">
        <v>49833</v>
      </c>
      <c r="B533" s="42" t="s">
        <v>609</v>
      </c>
    </row>
    <row r="534" spans="1:2" x14ac:dyDescent="0.3">
      <c r="A534" s="42">
        <v>49841</v>
      </c>
      <c r="B534" s="42" t="s">
        <v>610</v>
      </c>
    </row>
    <row r="535" spans="1:2" x14ac:dyDescent="0.3">
      <c r="A535" s="42">
        <v>49858</v>
      </c>
      <c r="B535" s="42" t="s">
        <v>611</v>
      </c>
    </row>
    <row r="536" spans="1:2" x14ac:dyDescent="0.3">
      <c r="A536" s="42">
        <v>49866</v>
      </c>
      <c r="B536" s="42" t="s">
        <v>612</v>
      </c>
    </row>
    <row r="537" spans="1:2" x14ac:dyDescent="0.3">
      <c r="A537" s="42">
        <v>49874</v>
      </c>
      <c r="B537" s="42" t="s">
        <v>613</v>
      </c>
    </row>
    <row r="538" spans="1:2" x14ac:dyDescent="0.3">
      <c r="A538" s="42">
        <v>49882</v>
      </c>
      <c r="B538" s="42" t="s">
        <v>614</v>
      </c>
    </row>
    <row r="539" spans="1:2" x14ac:dyDescent="0.3">
      <c r="A539" s="42">
        <v>49890</v>
      </c>
      <c r="B539" s="42" t="s">
        <v>615</v>
      </c>
    </row>
    <row r="540" spans="1:2" x14ac:dyDescent="0.3">
      <c r="A540" s="42">
        <v>49908</v>
      </c>
      <c r="B540" s="42" t="s">
        <v>616</v>
      </c>
    </row>
    <row r="541" spans="1:2" x14ac:dyDescent="0.3">
      <c r="A541" s="42">
        <v>49916</v>
      </c>
      <c r="B541" s="42" t="s">
        <v>617</v>
      </c>
    </row>
    <row r="542" spans="1:2" x14ac:dyDescent="0.3">
      <c r="A542" s="42">
        <v>49924</v>
      </c>
      <c r="B542" s="42" t="s">
        <v>618</v>
      </c>
    </row>
    <row r="543" spans="1:2" x14ac:dyDescent="0.3">
      <c r="A543" s="42">
        <v>49932</v>
      </c>
      <c r="B543" s="42" t="s">
        <v>619</v>
      </c>
    </row>
    <row r="544" spans="1:2" x14ac:dyDescent="0.3">
      <c r="A544" s="42">
        <v>49940</v>
      </c>
      <c r="B544" s="42" t="s">
        <v>620</v>
      </c>
    </row>
    <row r="545" spans="1:2" x14ac:dyDescent="0.3">
      <c r="A545" s="42">
        <v>49957</v>
      </c>
      <c r="B545" s="42" t="s">
        <v>621</v>
      </c>
    </row>
    <row r="546" spans="1:2" x14ac:dyDescent="0.3">
      <c r="A546" s="42">
        <v>49973</v>
      </c>
      <c r="B546" s="42" t="s">
        <v>622</v>
      </c>
    </row>
    <row r="547" spans="1:2" x14ac:dyDescent="0.3">
      <c r="A547" s="42">
        <v>49981</v>
      </c>
      <c r="B547" s="42" t="s">
        <v>623</v>
      </c>
    </row>
    <row r="548" spans="1:2" x14ac:dyDescent="0.3">
      <c r="A548" s="42">
        <v>49999</v>
      </c>
      <c r="B548" s="42" t="s">
        <v>624</v>
      </c>
    </row>
    <row r="549" spans="1:2" x14ac:dyDescent="0.3">
      <c r="A549" s="42">
        <v>50005</v>
      </c>
      <c r="B549" s="42" t="s">
        <v>625</v>
      </c>
    </row>
    <row r="550" spans="1:2" x14ac:dyDescent="0.3">
      <c r="A550" s="42">
        <v>50013</v>
      </c>
      <c r="B550" s="42" t="s">
        <v>626</v>
      </c>
    </row>
    <row r="551" spans="1:2" x14ac:dyDescent="0.3">
      <c r="A551" s="42">
        <v>50021</v>
      </c>
      <c r="B551" s="42" t="s">
        <v>627</v>
      </c>
    </row>
    <row r="552" spans="1:2" x14ac:dyDescent="0.3">
      <c r="A552" s="42">
        <v>50039</v>
      </c>
      <c r="B552" s="42" t="s">
        <v>628</v>
      </c>
    </row>
    <row r="553" spans="1:2" x14ac:dyDescent="0.3">
      <c r="A553" s="42">
        <v>50047</v>
      </c>
      <c r="B553" s="42" t="s">
        <v>629</v>
      </c>
    </row>
    <row r="554" spans="1:2" x14ac:dyDescent="0.3">
      <c r="A554" s="42">
        <v>50054</v>
      </c>
      <c r="B554" s="42" t="s">
        <v>630</v>
      </c>
    </row>
    <row r="555" spans="1:2" x14ac:dyDescent="0.3">
      <c r="A555" s="42">
        <v>50062</v>
      </c>
      <c r="B555" s="42" t="s">
        <v>631</v>
      </c>
    </row>
    <row r="556" spans="1:2" x14ac:dyDescent="0.3">
      <c r="A556" s="42">
        <v>50070</v>
      </c>
      <c r="B556" s="42" t="s">
        <v>632</v>
      </c>
    </row>
    <row r="557" spans="1:2" x14ac:dyDescent="0.3">
      <c r="A557" s="42">
        <v>50096</v>
      </c>
      <c r="B557" s="42" t="s">
        <v>633</v>
      </c>
    </row>
    <row r="558" spans="1:2" x14ac:dyDescent="0.3">
      <c r="A558" s="42">
        <v>50112</v>
      </c>
      <c r="B558" s="42" t="s">
        <v>634</v>
      </c>
    </row>
    <row r="559" spans="1:2" x14ac:dyDescent="0.3">
      <c r="A559" s="42">
        <v>50120</v>
      </c>
      <c r="B559" s="42" t="s">
        <v>635</v>
      </c>
    </row>
    <row r="560" spans="1:2" x14ac:dyDescent="0.3">
      <c r="A560" s="42">
        <v>50138</v>
      </c>
      <c r="B560" s="42" t="s">
        <v>636</v>
      </c>
    </row>
    <row r="561" spans="1:2" x14ac:dyDescent="0.3">
      <c r="A561" s="42">
        <v>50153</v>
      </c>
      <c r="B561" s="42" t="s">
        <v>637</v>
      </c>
    </row>
    <row r="562" spans="1:2" x14ac:dyDescent="0.3">
      <c r="A562" s="42">
        <v>50161</v>
      </c>
      <c r="B562" s="42" t="s">
        <v>638</v>
      </c>
    </row>
    <row r="563" spans="1:2" x14ac:dyDescent="0.3">
      <c r="A563" s="42">
        <v>50179</v>
      </c>
      <c r="B563" s="42" t="s">
        <v>639</v>
      </c>
    </row>
    <row r="564" spans="1:2" x14ac:dyDescent="0.3">
      <c r="A564" s="42">
        <v>50187</v>
      </c>
      <c r="B564" s="42" t="s">
        <v>640</v>
      </c>
    </row>
    <row r="565" spans="1:2" x14ac:dyDescent="0.3">
      <c r="A565" s="42">
        <v>50195</v>
      </c>
      <c r="B565" s="42" t="s">
        <v>641</v>
      </c>
    </row>
    <row r="566" spans="1:2" x14ac:dyDescent="0.3">
      <c r="A566" s="42">
        <v>50203</v>
      </c>
      <c r="B566" s="42" t="s">
        <v>642</v>
      </c>
    </row>
    <row r="567" spans="1:2" x14ac:dyDescent="0.3">
      <c r="A567" s="42">
        <v>50211</v>
      </c>
      <c r="B567" s="42" t="s">
        <v>643</v>
      </c>
    </row>
    <row r="568" spans="1:2" x14ac:dyDescent="0.3">
      <c r="A568" s="42">
        <v>50229</v>
      </c>
      <c r="B568" s="42" t="s">
        <v>644</v>
      </c>
    </row>
    <row r="569" spans="1:2" x14ac:dyDescent="0.3">
      <c r="A569" s="42">
        <v>50237</v>
      </c>
      <c r="B569" s="42" t="s">
        <v>645</v>
      </c>
    </row>
    <row r="570" spans="1:2" x14ac:dyDescent="0.3">
      <c r="A570" s="42">
        <v>50245</v>
      </c>
      <c r="B570" s="42" t="s">
        <v>646</v>
      </c>
    </row>
    <row r="571" spans="1:2" x14ac:dyDescent="0.3">
      <c r="A571" s="42">
        <v>50252</v>
      </c>
      <c r="B571" s="42" t="s">
        <v>647</v>
      </c>
    </row>
    <row r="572" spans="1:2" x14ac:dyDescent="0.3">
      <c r="A572" s="42">
        <v>50278</v>
      </c>
      <c r="B572" s="42" t="s">
        <v>648</v>
      </c>
    </row>
    <row r="573" spans="1:2" x14ac:dyDescent="0.3">
      <c r="A573" s="42">
        <v>50286</v>
      </c>
      <c r="B573" s="42" t="s">
        <v>649</v>
      </c>
    </row>
    <row r="574" spans="1:2" x14ac:dyDescent="0.3">
      <c r="A574" s="42">
        <v>50294</v>
      </c>
      <c r="B574" s="42" t="s">
        <v>650</v>
      </c>
    </row>
    <row r="575" spans="1:2" x14ac:dyDescent="0.3">
      <c r="A575" s="42">
        <v>50302</v>
      </c>
      <c r="B575" s="42" t="s">
        <v>651</v>
      </c>
    </row>
    <row r="576" spans="1:2" x14ac:dyDescent="0.3">
      <c r="A576" s="42">
        <v>50328</v>
      </c>
      <c r="B576" s="42" t="s">
        <v>652</v>
      </c>
    </row>
    <row r="577" spans="1:2" x14ac:dyDescent="0.3">
      <c r="A577" s="42">
        <v>50336</v>
      </c>
      <c r="B577" s="42" t="s">
        <v>653</v>
      </c>
    </row>
    <row r="578" spans="1:2" x14ac:dyDescent="0.3">
      <c r="A578" s="42">
        <v>50351</v>
      </c>
      <c r="B578" s="42" t="s">
        <v>654</v>
      </c>
    </row>
    <row r="579" spans="1:2" x14ac:dyDescent="0.3">
      <c r="A579" s="42">
        <v>50369</v>
      </c>
      <c r="B579" s="42" t="s">
        <v>655</v>
      </c>
    </row>
    <row r="580" spans="1:2" x14ac:dyDescent="0.3">
      <c r="A580" s="42">
        <v>50393</v>
      </c>
      <c r="B580" s="42" t="s">
        <v>656</v>
      </c>
    </row>
    <row r="581" spans="1:2" x14ac:dyDescent="0.3">
      <c r="A581" s="42">
        <v>50419</v>
      </c>
      <c r="B581" s="42" t="s">
        <v>657</v>
      </c>
    </row>
    <row r="582" spans="1:2" x14ac:dyDescent="0.3">
      <c r="A582" s="42">
        <v>50427</v>
      </c>
      <c r="B582" s="42" t="s">
        <v>658</v>
      </c>
    </row>
    <row r="583" spans="1:2" x14ac:dyDescent="0.3">
      <c r="A583" s="42">
        <v>50435</v>
      </c>
      <c r="B583" s="42" t="s">
        <v>659</v>
      </c>
    </row>
    <row r="584" spans="1:2" x14ac:dyDescent="0.3">
      <c r="A584" s="42">
        <v>50443</v>
      </c>
      <c r="B584" s="42" t="s">
        <v>660</v>
      </c>
    </row>
    <row r="585" spans="1:2" x14ac:dyDescent="0.3">
      <c r="A585" s="42">
        <v>50450</v>
      </c>
      <c r="B585" s="42" t="s">
        <v>661</v>
      </c>
    </row>
    <row r="586" spans="1:2" x14ac:dyDescent="0.3">
      <c r="A586" s="42">
        <v>50468</v>
      </c>
      <c r="B586" s="42" t="s">
        <v>662</v>
      </c>
    </row>
    <row r="587" spans="1:2" x14ac:dyDescent="0.3">
      <c r="A587" s="42">
        <v>50484</v>
      </c>
      <c r="B587" s="42" t="s">
        <v>663</v>
      </c>
    </row>
    <row r="588" spans="1:2" x14ac:dyDescent="0.3">
      <c r="A588" s="42">
        <v>50492</v>
      </c>
      <c r="B588" s="42" t="s">
        <v>664</v>
      </c>
    </row>
    <row r="589" spans="1:2" x14ac:dyDescent="0.3">
      <c r="A589" s="42">
        <v>50500</v>
      </c>
      <c r="B589" s="42" t="s">
        <v>665</v>
      </c>
    </row>
    <row r="590" spans="1:2" x14ac:dyDescent="0.3">
      <c r="A590" s="42">
        <v>50518</v>
      </c>
      <c r="B590" s="42" t="s">
        <v>666</v>
      </c>
    </row>
    <row r="591" spans="1:2" x14ac:dyDescent="0.3">
      <c r="A591" s="42">
        <v>50534</v>
      </c>
      <c r="B591" s="42" t="s">
        <v>667</v>
      </c>
    </row>
    <row r="592" spans="1:2" x14ac:dyDescent="0.3">
      <c r="A592" s="42">
        <v>50542</v>
      </c>
      <c r="B592" s="42" t="s">
        <v>668</v>
      </c>
    </row>
    <row r="593" spans="1:2" x14ac:dyDescent="0.3">
      <c r="A593" s="42">
        <v>50559</v>
      </c>
      <c r="B593" s="42" t="s">
        <v>669</v>
      </c>
    </row>
    <row r="594" spans="1:2" x14ac:dyDescent="0.3">
      <c r="A594" s="42">
        <v>50567</v>
      </c>
      <c r="B594" s="42" t="s">
        <v>670</v>
      </c>
    </row>
    <row r="595" spans="1:2" x14ac:dyDescent="0.3">
      <c r="A595" s="42">
        <v>50575</v>
      </c>
      <c r="B595" s="42" t="s">
        <v>671</v>
      </c>
    </row>
    <row r="596" spans="1:2" x14ac:dyDescent="0.3">
      <c r="A596" s="42">
        <v>50583</v>
      </c>
      <c r="B596" s="42" t="s">
        <v>672</v>
      </c>
    </row>
    <row r="597" spans="1:2" x14ac:dyDescent="0.3">
      <c r="A597" s="42">
        <v>50591</v>
      </c>
      <c r="B597" s="42" t="s">
        <v>673</v>
      </c>
    </row>
    <row r="598" spans="1:2" x14ac:dyDescent="0.3">
      <c r="A598" s="42">
        <v>50617</v>
      </c>
      <c r="B598" s="42" t="s">
        <v>674</v>
      </c>
    </row>
    <row r="599" spans="1:2" x14ac:dyDescent="0.3">
      <c r="A599" s="42">
        <v>50625</v>
      </c>
      <c r="B599" s="42" t="s">
        <v>675</v>
      </c>
    </row>
    <row r="600" spans="1:2" x14ac:dyDescent="0.3">
      <c r="A600" s="42">
        <v>50633</v>
      </c>
      <c r="B600" s="42" t="s">
        <v>676</v>
      </c>
    </row>
    <row r="601" spans="1:2" x14ac:dyDescent="0.3">
      <c r="A601" s="42">
        <v>50641</v>
      </c>
      <c r="B601" s="42" t="s">
        <v>677</v>
      </c>
    </row>
    <row r="602" spans="1:2" x14ac:dyDescent="0.3">
      <c r="A602" s="42">
        <v>50658</v>
      </c>
      <c r="B602" s="42" t="s">
        <v>678</v>
      </c>
    </row>
    <row r="603" spans="1:2" x14ac:dyDescent="0.3">
      <c r="A603" s="42">
        <v>50674</v>
      </c>
      <c r="B603" s="42" t="s">
        <v>679</v>
      </c>
    </row>
    <row r="604" spans="1:2" x14ac:dyDescent="0.3">
      <c r="A604" s="42">
        <v>50682</v>
      </c>
      <c r="B604" s="42" t="s">
        <v>680</v>
      </c>
    </row>
    <row r="605" spans="1:2" x14ac:dyDescent="0.3">
      <c r="A605" s="42">
        <v>50690</v>
      </c>
      <c r="B605" s="42" t="s">
        <v>681</v>
      </c>
    </row>
    <row r="606" spans="1:2" x14ac:dyDescent="0.3">
      <c r="A606" s="42">
        <v>50708</v>
      </c>
      <c r="B606" s="42" t="s">
        <v>682</v>
      </c>
    </row>
    <row r="607" spans="1:2" x14ac:dyDescent="0.3">
      <c r="A607" s="42">
        <v>50716</v>
      </c>
      <c r="B607" s="42" t="s">
        <v>683</v>
      </c>
    </row>
    <row r="608" spans="1:2" x14ac:dyDescent="0.3">
      <c r="A608" s="42">
        <v>50724</v>
      </c>
      <c r="B608" s="42" t="s">
        <v>684</v>
      </c>
    </row>
    <row r="609" spans="1:2" x14ac:dyDescent="0.3">
      <c r="A609" s="42">
        <v>50740</v>
      </c>
      <c r="B609" s="42" t="s">
        <v>685</v>
      </c>
    </row>
    <row r="610" spans="1:2" x14ac:dyDescent="0.3">
      <c r="A610" s="49">
        <v>50773</v>
      </c>
      <c r="B610" s="50" t="s">
        <v>703</v>
      </c>
    </row>
    <row r="611" spans="1:2" x14ac:dyDescent="0.3">
      <c r="A611" s="49">
        <v>50799</v>
      </c>
      <c r="B611" s="50" t="s">
        <v>704</v>
      </c>
    </row>
    <row r="612" spans="1:2" x14ac:dyDescent="0.3">
      <c r="A612" s="49">
        <v>50815</v>
      </c>
      <c r="B612" s="50" t="s">
        <v>705</v>
      </c>
    </row>
    <row r="613" spans="1:2" x14ac:dyDescent="0.3">
      <c r="A613" s="49">
        <v>50856</v>
      </c>
      <c r="B613" s="50" t="s">
        <v>706</v>
      </c>
    </row>
    <row r="614" spans="1:2" x14ac:dyDescent="0.3">
      <c r="A614" s="49">
        <v>50880</v>
      </c>
      <c r="B614" s="50" t="s">
        <v>707</v>
      </c>
    </row>
    <row r="615" spans="1:2" x14ac:dyDescent="0.3">
      <c r="A615" s="49">
        <v>50906</v>
      </c>
      <c r="B615" s="50" t="s">
        <v>708</v>
      </c>
    </row>
    <row r="616" spans="1:2" x14ac:dyDescent="0.3">
      <c r="A616" s="49">
        <v>50922</v>
      </c>
      <c r="B616" s="50" t="s">
        <v>709</v>
      </c>
    </row>
    <row r="617" spans="1:2" x14ac:dyDescent="0.3">
      <c r="A617" s="49">
        <v>50948</v>
      </c>
      <c r="B617" s="50" t="s">
        <v>710</v>
      </c>
    </row>
    <row r="618" spans="1:2" x14ac:dyDescent="0.3">
      <c r="A618" s="49">
        <v>50963</v>
      </c>
      <c r="B618" s="50" t="s">
        <v>711</v>
      </c>
    </row>
    <row r="619" spans="1:2" x14ac:dyDescent="0.3">
      <c r="A619" s="49">
        <v>50989</v>
      </c>
      <c r="B619" s="50" t="s">
        <v>712</v>
      </c>
    </row>
    <row r="620" spans="1:2" x14ac:dyDescent="0.3">
      <c r="A620" s="49">
        <v>51003</v>
      </c>
      <c r="B620" s="50" t="s">
        <v>713</v>
      </c>
    </row>
    <row r="621" spans="1:2" x14ac:dyDescent="0.3">
      <c r="A621" s="49">
        <v>51029</v>
      </c>
      <c r="B621" s="50" t="s">
        <v>714</v>
      </c>
    </row>
    <row r="622" spans="1:2" x14ac:dyDescent="0.3">
      <c r="A622" s="49">
        <v>51045</v>
      </c>
      <c r="B622" s="50" t="s">
        <v>715</v>
      </c>
    </row>
    <row r="623" spans="1:2" x14ac:dyDescent="0.3">
      <c r="A623" s="49">
        <v>51060</v>
      </c>
      <c r="B623" s="50" t="s">
        <v>716</v>
      </c>
    </row>
    <row r="624" spans="1:2" x14ac:dyDescent="0.3">
      <c r="A624" s="49">
        <v>51128</v>
      </c>
      <c r="B624" s="50" t="s">
        <v>717</v>
      </c>
    </row>
    <row r="625" spans="1:2" x14ac:dyDescent="0.3">
      <c r="A625" s="49">
        <v>51144</v>
      </c>
      <c r="B625" s="50" t="s">
        <v>718</v>
      </c>
    </row>
    <row r="626" spans="1:2" x14ac:dyDescent="0.3">
      <c r="A626" s="49">
        <v>51169</v>
      </c>
      <c r="B626" s="50" t="s">
        <v>719</v>
      </c>
    </row>
    <row r="627" spans="1:2" x14ac:dyDescent="0.3">
      <c r="A627" s="49">
        <v>51185</v>
      </c>
      <c r="B627" s="50" t="s">
        <v>720</v>
      </c>
    </row>
    <row r="628" spans="1:2" x14ac:dyDescent="0.3">
      <c r="A628" s="49">
        <v>51201</v>
      </c>
      <c r="B628" s="50" t="s">
        <v>721</v>
      </c>
    </row>
    <row r="629" spans="1:2" x14ac:dyDescent="0.3">
      <c r="A629" s="49">
        <v>51227</v>
      </c>
      <c r="B629" s="50" t="s">
        <v>722</v>
      </c>
    </row>
    <row r="630" spans="1:2" x14ac:dyDescent="0.3">
      <c r="A630" s="49">
        <v>51243</v>
      </c>
      <c r="B630" s="50" t="s">
        <v>723</v>
      </c>
    </row>
    <row r="631" spans="1:2" x14ac:dyDescent="0.3">
      <c r="A631" s="49">
        <v>51284</v>
      </c>
      <c r="B631" s="50" t="s">
        <v>724</v>
      </c>
    </row>
    <row r="632" spans="1:2" x14ac:dyDescent="0.3">
      <c r="A632" s="49">
        <v>51300</v>
      </c>
      <c r="B632" s="50" t="s">
        <v>725</v>
      </c>
    </row>
    <row r="633" spans="1:2" x14ac:dyDescent="0.3">
      <c r="A633" s="49">
        <v>51334</v>
      </c>
      <c r="B633" s="50" t="s">
        <v>726</v>
      </c>
    </row>
    <row r="634" spans="1:2" x14ac:dyDescent="0.3">
      <c r="A634" s="49">
        <v>51359</v>
      </c>
      <c r="B634" s="50" t="s">
        <v>727</v>
      </c>
    </row>
    <row r="635" spans="1:2" x14ac:dyDescent="0.3">
      <c r="A635" s="49">
        <v>51375</v>
      </c>
      <c r="B635" s="50" t="s">
        <v>728</v>
      </c>
    </row>
    <row r="636" spans="1:2" x14ac:dyDescent="0.3">
      <c r="A636" s="49">
        <v>51391</v>
      </c>
      <c r="B636" s="50" t="s">
        <v>729</v>
      </c>
    </row>
    <row r="637" spans="1:2" x14ac:dyDescent="0.3">
      <c r="A637" s="49">
        <v>51417</v>
      </c>
      <c r="B637" s="50" t="s">
        <v>730</v>
      </c>
    </row>
    <row r="638" spans="1:2" x14ac:dyDescent="0.3">
      <c r="A638" s="49">
        <v>51433</v>
      </c>
      <c r="B638" s="50" t="s">
        <v>731</v>
      </c>
    </row>
    <row r="639" spans="1:2" x14ac:dyDescent="0.3">
      <c r="A639" s="49">
        <v>51458</v>
      </c>
      <c r="B639" s="50" t="s">
        <v>732</v>
      </c>
    </row>
    <row r="640" spans="1:2" x14ac:dyDescent="0.3">
      <c r="A640" s="49">
        <v>51474</v>
      </c>
      <c r="B640" s="50" t="s">
        <v>733</v>
      </c>
    </row>
    <row r="641" spans="1:2" x14ac:dyDescent="0.3">
      <c r="A641" s="49">
        <v>51490</v>
      </c>
      <c r="B641" s="50" t="s">
        <v>734</v>
      </c>
    </row>
    <row r="642" spans="1:2" x14ac:dyDescent="0.3">
      <c r="A642" s="49">
        <v>51532</v>
      </c>
      <c r="B642" s="50" t="s">
        <v>735</v>
      </c>
    </row>
    <row r="643" spans="1:2" x14ac:dyDescent="0.3">
      <c r="A643" s="49">
        <v>51607</v>
      </c>
      <c r="B643" s="50" t="s">
        <v>736</v>
      </c>
    </row>
    <row r="644" spans="1:2" x14ac:dyDescent="0.3">
      <c r="A644" s="49">
        <v>51631</v>
      </c>
      <c r="B644" s="50" t="s">
        <v>737</v>
      </c>
    </row>
    <row r="645" spans="1:2" x14ac:dyDescent="0.3">
      <c r="A645" s="49">
        <v>51656</v>
      </c>
      <c r="B645" s="50" t="s">
        <v>738</v>
      </c>
    </row>
    <row r="646" spans="1:2" x14ac:dyDescent="0.3">
      <c r="A646" s="49">
        <v>51672</v>
      </c>
      <c r="B646" s="50" t="s">
        <v>739</v>
      </c>
    </row>
    <row r="647" spans="1:2" x14ac:dyDescent="0.3">
      <c r="A647" s="49">
        <v>51698</v>
      </c>
      <c r="B647" s="50" t="s">
        <v>740</v>
      </c>
    </row>
    <row r="648" spans="1:2" x14ac:dyDescent="0.3">
      <c r="A648" s="49">
        <v>51714</v>
      </c>
      <c r="B648" s="50" t="s">
        <v>741</v>
      </c>
    </row>
    <row r="649" spans="1:2" x14ac:dyDescent="0.3">
      <c r="A649" s="42">
        <v>61903</v>
      </c>
      <c r="B649" s="42" t="s">
        <v>686</v>
      </c>
    </row>
    <row r="650" spans="1:2" x14ac:dyDescent="0.3">
      <c r="A650" s="49">
        <v>62026</v>
      </c>
      <c r="B650" s="50" t="s">
        <v>742</v>
      </c>
    </row>
    <row r="651" spans="1:2" x14ac:dyDescent="0.3">
      <c r="A651" s="49">
        <v>62042</v>
      </c>
      <c r="B651" s="50" t="s">
        <v>743</v>
      </c>
    </row>
    <row r="652" spans="1:2" x14ac:dyDescent="0.3">
      <c r="A652" s="49">
        <v>62067</v>
      </c>
      <c r="B652" s="50" t="s">
        <v>744</v>
      </c>
    </row>
    <row r="653" spans="1:2" x14ac:dyDescent="0.3">
      <c r="A653" s="49">
        <v>62109</v>
      </c>
      <c r="B653" s="50" t="s">
        <v>745</v>
      </c>
    </row>
    <row r="654" spans="1:2" x14ac:dyDescent="0.3">
      <c r="A654" s="49">
        <v>62125</v>
      </c>
      <c r="B654" s="50" t="s">
        <v>746</v>
      </c>
    </row>
    <row r="655" spans="1:2" x14ac:dyDescent="0.3">
      <c r="A655" s="49">
        <v>62802</v>
      </c>
      <c r="B655" s="50" t="s">
        <v>747</v>
      </c>
    </row>
    <row r="656" spans="1:2" x14ac:dyDescent="0.3">
      <c r="A656" s="49">
        <v>63495</v>
      </c>
      <c r="B656" s="50" t="s">
        <v>748</v>
      </c>
    </row>
    <row r="657" spans="1:2" x14ac:dyDescent="0.3">
      <c r="A657" s="49">
        <v>63511</v>
      </c>
      <c r="B657" s="50" t="s">
        <v>749</v>
      </c>
    </row>
    <row r="658" spans="1:2" x14ac:dyDescent="0.3">
      <c r="A658" s="42">
        <v>64964</v>
      </c>
      <c r="B658" s="42" t="s">
        <v>687</v>
      </c>
    </row>
    <row r="659" spans="1:2" x14ac:dyDescent="0.3">
      <c r="A659" s="49">
        <v>65227</v>
      </c>
      <c r="B659" s="50" t="s">
        <v>750</v>
      </c>
    </row>
    <row r="660" spans="1:2" x14ac:dyDescent="0.3">
      <c r="A660" s="49">
        <v>65268</v>
      </c>
      <c r="B660" s="50" t="s">
        <v>751</v>
      </c>
    </row>
    <row r="661" spans="1:2" x14ac:dyDescent="0.3">
      <c r="A661" s="42">
        <v>65680</v>
      </c>
      <c r="B661" s="42" t="s">
        <v>688</v>
      </c>
    </row>
    <row r="662" spans="1:2" x14ac:dyDescent="0.3">
      <c r="A662" s="42">
        <v>69682</v>
      </c>
      <c r="B662" s="42" t="s">
        <v>689</v>
      </c>
    </row>
    <row r="663" spans="1:2" x14ac:dyDescent="0.3">
      <c r="A663" s="42">
        <v>91397</v>
      </c>
      <c r="B663" s="42" t="s">
        <v>690</v>
      </c>
    </row>
    <row r="664" spans="1:2" x14ac:dyDescent="0.3">
      <c r="A664" s="42">
        <v>139303</v>
      </c>
      <c r="B664" s="42" t="s">
        <v>691</v>
      </c>
    </row>
  </sheetData>
  <autoFilter ref="A1:B6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FTE Detail</vt:lpstr>
      <vt:lpstr>CTE Detail</vt:lpstr>
      <vt:lpstr>CTE Analysis</vt:lpstr>
      <vt:lpstr>SFPR</vt:lpstr>
      <vt:lpstr>OE</vt:lpstr>
      <vt:lpstr>Other</vt:lpstr>
      <vt:lpstr>IRN</vt:lpstr>
      <vt:lpstr>SFPR!Print_Area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Pierson, John</dc:creator>
  <cp:lastModifiedBy>Windows User</cp:lastModifiedBy>
  <cp:lastPrinted>2016-05-09T00:55:25Z</cp:lastPrinted>
  <dcterms:created xsi:type="dcterms:W3CDTF">2016-03-02T01:14:18Z</dcterms:created>
  <dcterms:modified xsi:type="dcterms:W3CDTF">2016-11-22T19:32:22Z</dcterms:modified>
</cp:coreProperties>
</file>