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C:\Users\john.pierson\Documents\State Funding\FTE detail\FY17\Traditional\"/>
    </mc:Choice>
  </mc:AlternateContent>
  <bookViews>
    <workbookView xWindow="0" yWindow="0" windowWidth="23040" windowHeight="9960" activeTab="2"/>
  </bookViews>
  <sheets>
    <sheet name="FTE Detail" sheetId="8" r:id="rId1"/>
    <sheet name="CTE Detail" sheetId="16" r:id="rId2"/>
    <sheet name="CTE analysis" sheetId="17" r:id="rId3"/>
    <sheet name="SFPR" sheetId="4" r:id="rId4"/>
    <sheet name="COMM" sheetId="9" r:id="rId5"/>
    <sheet name="OE" sheetId="11" r:id="rId6"/>
    <sheet name="Other" sheetId="15" r:id="rId7"/>
    <sheet name="IRN" sheetId="10" r:id="rId8"/>
  </sheets>
  <externalReferences>
    <externalReference r:id="rId9"/>
  </externalReferences>
  <definedNames>
    <definedName name="_xlnm._FilterDatabase" localSheetId="0" hidden="1">'FTE Detail'!$A$1:$AJ$4962</definedName>
    <definedName name="_xlnm.Print_Area" localSheetId="3">SFPR!$A$1:$AF$112</definedName>
  </definedNames>
  <calcPr calcId="171027"/>
</workbook>
</file>

<file path=xl/calcChain.xml><?xml version="1.0" encoding="utf-8"?>
<calcChain xmlns="http://schemas.openxmlformats.org/spreadsheetml/2006/main">
  <c r="U3" i="17" l="1"/>
  <c r="Y3" i="17"/>
  <c r="W3" i="17"/>
  <c r="T3" i="17"/>
  <c r="S3" i="17"/>
  <c r="R3" i="17"/>
  <c r="Q3" i="17"/>
  <c r="P3" i="17"/>
  <c r="O3" i="17"/>
  <c r="N3" i="17"/>
  <c r="M3" i="17"/>
  <c r="L3" i="17"/>
  <c r="J3" i="17"/>
  <c r="H3" i="17"/>
  <c r="G3" i="17"/>
  <c r="F3" i="17"/>
  <c r="E3" i="17"/>
  <c r="D3" i="17"/>
  <c r="AD36" i="17" s="1"/>
  <c r="AE36" i="17" s="1"/>
  <c r="C3" i="17"/>
  <c r="B3" i="17"/>
  <c r="X51" i="17"/>
  <c r="H51" i="17"/>
  <c r="X50" i="17"/>
  <c r="H50" i="17"/>
  <c r="X49" i="17"/>
  <c r="H49" i="17"/>
  <c r="X48" i="17"/>
  <c r="H48" i="17"/>
  <c r="X47" i="17"/>
  <c r="H47" i="17"/>
  <c r="X46" i="17"/>
  <c r="H46" i="17"/>
  <c r="X45" i="17"/>
  <c r="H45" i="17"/>
  <c r="X44" i="17"/>
  <c r="H44" i="17"/>
  <c r="X43" i="17"/>
  <c r="H43" i="17"/>
  <c r="X42" i="17"/>
  <c r="H42" i="17"/>
  <c r="X41" i="17"/>
  <c r="H41" i="17"/>
  <c r="X40" i="17"/>
  <c r="H40" i="17"/>
  <c r="X39" i="17"/>
  <c r="H39" i="17"/>
  <c r="X38" i="17"/>
  <c r="H38" i="17"/>
  <c r="X37" i="17"/>
  <c r="H37" i="17"/>
  <c r="X36" i="17"/>
  <c r="H36" i="17"/>
  <c r="AD35" i="17"/>
  <c r="AE35" i="17" s="1"/>
  <c r="X35" i="17"/>
  <c r="H35" i="17"/>
  <c r="X34" i="17"/>
  <c r="H34" i="17"/>
  <c r="X33" i="17"/>
  <c r="H33" i="17"/>
  <c r="X32" i="17"/>
  <c r="H32" i="17"/>
  <c r="X31" i="17"/>
  <c r="H31" i="17"/>
  <c r="X30" i="17"/>
  <c r="H30" i="17"/>
  <c r="X29" i="17"/>
  <c r="H29" i="17"/>
  <c r="X28" i="17"/>
  <c r="H28" i="17"/>
  <c r="X27" i="17"/>
  <c r="H27" i="17"/>
  <c r="X26" i="17"/>
  <c r="H26" i="17"/>
  <c r="X25" i="17"/>
  <c r="H25" i="17"/>
  <c r="X24" i="17"/>
  <c r="H24" i="17"/>
  <c r="X23" i="17"/>
  <c r="H23" i="17"/>
  <c r="X22" i="17"/>
  <c r="H22" i="17"/>
  <c r="X21" i="17"/>
  <c r="H21" i="17"/>
  <c r="X20" i="17"/>
  <c r="H20" i="17"/>
  <c r="X19" i="17"/>
  <c r="H19" i="17"/>
  <c r="X18" i="17"/>
  <c r="H18" i="17"/>
  <c r="X17" i="17"/>
  <c r="H17" i="17"/>
  <c r="X16" i="17"/>
  <c r="H16" i="17"/>
  <c r="X15" i="17"/>
  <c r="H15" i="17"/>
  <c r="X14" i="17"/>
  <c r="H14" i="17"/>
  <c r="X13" i="17"/>
  <c r="H13" i="17"/>
  <c r="X12" i="17"/>
  <c r="H12" i="17"/>
  <c r="X11" i="17"/>
  <c r="H11" i="17"/>
  <c r="X10" i="17"/>
  <c r="H10" i="17"/>
  <c r="X9" i="17"/>
  <c r="H9" i="17"/>
  <c r="X8" i="17"/>
  <c r="H8" i="17"/>
  <c r="AE7" i="17"/>
  <c r="AF7" i="17" s="1"/>
  <c r="X7" i="17"/>
  <c r="H7" i="17"/>
  <c r="AE6" i="17"/>
  <c r="AF6" i="17" s="1"/>
  <c r="X6" i="17"/>
  <c r="H6" i="17"/>
  <c r="AE5" i="17"/>
  <c r="AF5" i="17" s="1"/>
  <c r="X5" i="17"/>
  <c r="H5" i="17"/>
  <c r="AE4" i="17"/>
  <c r="AF4" i="17" s="1"/>
  <c r="X4" i="17"/>
  <c r="H4" i="17"/>
  <c r="AF3" i="17"/>
  <c r="AD27" i="17" l="1"/>
  <c r="AE27" i="17" s="1"/>
  <c r="AD14" i="17"/>
  <c r="K3" i="17"/>
  <c r="X3" i="17"/>
  <c r="AD13" i="17"/>
  <c r="AD34" i="17"/>
  <c r="AE34" i="17" s="1"/>
  <c r="AD12" i="17"/>
  <c r="AE12" i="17" s="1"/>
  <c r="AD16" i="17"/>
  <c r="AE16" i="17" s="1"/>
  <c r="AE45" i="17" s="1"/>
  <c r="AD33" i="17"/>
  <c r="AE33" i="17" s="1"/>
  <c r="AD15" i="17"/>
  <c r="AD32" i="17"/>
  <c r="AE32" i="17" s="1"/>
  <c r="AE14" i="17"/>
  <c r="AE15" i="17"/>
  <c r="I3" i="17"/>
  <c r="AD23" i="17"/>
  <c r="AD24" i="17"/>
  <c r="AE24" i="17" s="1"/>
  <c r="AD25" i="17"/>
  <c r="AE25" i="17" s="1"/>
  <c r="AD26" i="17"/>
  <c r="AE26" i="17" s="1"/>
  <c r="I50" i="4"/>
  <c r="I49" i="4"/>
  <c r="I48" i="4"/>
  <c r="I47" i="4"/>
  <c r="I46" i="4"/>
  <c r="I45" i="4"/>
  <c r="I51" i="4" s="1"/>
  <c r="AD45" i="17" l="1"/>
  <c r="AD19" i="17"/>
  <c r="AD17" i="17"/>
  <c r="AE43" i="17"/>
  <c r="AE37" i="17"/>
  <c r="AE13" i="17"/>
  <c r="AE42" i="17" s="1"/>
  <c r="AD18" i="17"/>
  <c r="AE18" i="17" s="1"/>
  <c r="AE47" i="17" s="1"/>
  <c r="AD42" i="17"/>
  <c r="AD37" i="17"/>
  <c r="AE23" i="17"/>
  <c r="AE28" i="17" s="1"/>
  <c r="AD28" i="17"/>
  <c r="AD44" i="17"/>
  <c r="AE44" i="17"/>
  <c r="AD43" i="17"/>
  <c r="AD41" i="17"/>
  <c r="R91" i="4"/>
  <c r="S91" i="4"/>
  <c r="T91" i="4"/>
  <c r="U91" i="4"/>
  <c r="V91" i="4"/>
  <c r="C91" i="4"/>
  <c r="AD46" i="17" l="1"/>
  <c r="AD48" i="17" s="1"/>
  <c r="AE17" i="17"/>
  <c r="AE19" i="17" s="1"/>
  <c r="AE41" i="17"/>
  <c r="AE46" i="17" s="1"/>
  <c r="AE48" i="17" s="1"/>
  <c r="W91" i="4"/>
  <c r="Y91" i="4" s="1"/>
  <c r="V18" i="4"/>
  <c r="V17" i="4"/>
  <c r="V16" i="4"/>
  <c r="V15" i="4"/>
  <c r="V14" i="4"/>
  <c r="V13" i="4"/>
  <c r="R101" i="4" l="1"/>
  <c r="R102" i="4"/>
  <c r="R103" i="4"/>
  <c r="R104" i="4"/>
  <c r="R105" i="4"/>
  <c r="R106" i="4"/>
  <c r="R107" i="4"/>
  <c r="R108" i="4"/>
  <c r="R109" i="4"/>
  <c r="R110" i="4"/>
  <c r="R111" i="4"/>
  <c r="R100" i="4"/>
  <c r="R90" i="4"/>
  <c r="R89" i="4"/>
  <c r="R88" i="4"/>
  <c r="R87" i="4"/>
  <c r="R86" i="4"/>
  <c r="R85" i="4"/>
  <c r="R84" i="4"/>
  <c r="R83" i="4"/>
  <c r="R82" i="4"/>
  <c r="R81" i="4"/>
  <c r="R80" i="4"/>
  <c r="R79" i="4"/>
  <c r="R78" i="4"/>
  <c r="R112" i="4" l="1"/>
  <c r="R93" i="4"/>
  <c r="P13" i="4"/>
  <c r="P14" i="4"/>
  <c r="P15" i="4"/>
  <c r="P16" i="4"/>
  <c r="P17" i="4"/>
  <c r="P18" i="4"/>
  <c r="C4" i="4" l="1"/>
  <c r="X7" i="4" l="1"/>
  <c r="P10" i="4" l="1"/>
  <c r="P8" i="4"/>
  <c r="T101" i="4" l="1"/>
  <c r="T102" i="4"/>
  <c r="T103" i="4"/>
  <c r="T104" i="4"/>
  <c r="T105" i="4"/>
  <c r="T106" i="4"/>
  <c r="T107" i="4"/>
  <c r="T108" i="4"/>
  <c r="T109" i="4"/>
  <c r="T110" i="4"/>
  <c r="T111" i="4"/>
  <c r="T100" i="4"/>
  <c r="T112" i="4" l="1"/>
  <c r="J45" i="4"/>
  <c r="K45" i="4"/>
  <c r="L45" i="4"/>
  <c r="M45" i="4"/>
  <c r="J46" i="4"/>
  <c r="K46" i="4"/>
  <c r="L46" i="4"/>
  <c r="M46" i="4"/>
  <c r="J47" i="4"/>
  <c r="K47" i="4"/>
  <c r="L47" i="4"/>
  <c r="M47" i="4"/>
  <c r="J48" i="4"/>
  <c r="K48" i="4"/>
  <c r="L48" i="4"/>
  <c r="M48" i="4"/>
  <c r="J49" i="4"/>
  <c r="K49" i="4"/>
  <c r="L49" i="4"/>
  <c r="M49" i="4"/>
  <c r="J50" i="4"/>
  <c r="K50" i="4"/>
  <c r="L50" i="4"/>
  <c r="M50" i="4"/>
  <c r="J39" i="4"/>
  <c r="K39" i="4"/>
  <c r="L39" i="4"/>
  <c r="M39" i="4"/>
  <c r="L18" i="4"/>
  <c r="L17" i="4"/>
  <c r="L16" i="4"/>
  <c r="L15" i="4"/>
  <c r="L14" i="4"/>
  <c r="L13" i="4"/>
  <c r="L8" i="4"/>
  <c r="L7" i="4" s="1"/>
  <c r="L6" i="4" s="1"/>
  <c r="L32" i="4" s="1"/>
  <c r="M8" i="4"/>
  <c r="M7" i="4" s="1"/>
  <c r="M6" i="4" s="1"/>
  <c r="M13" i="4"/>
  <c r="M14" i="4"/>
  <c r="M15" i="4"/>
  <c r="M16" i="4"/>
  <c r="M17" i="4"/>
  <c r="M18" i="4"/>
  <c r="M30" i="4"/>
  <c r="M37" i="4"/>
  <c r="K51" i="4" l="1"/>
  <c r="J51" i="4"/>
  <c r="M51" i="4"/>
  <c r="L51" i="4"/>
  <c r="M32" i="4"/>
  <c r="AF111" i="4" l="1"/>
  <c r="AE111" i="4"/>
  <c r="AD111" i="4"/>
  <c r="AC111" i="4"/>
  <c r="AB111" i="4"/>
  <c r="AA111" i="4"/>
  <c r="AF110" i="4"/>
  <c r="AE110" i="4"/>
  <c r="AD110" i="4"/>
  <c r="AC110" i="4"/>
  <c r="AB110" i="4"/>
  <c r="AA110" i="4"/>
  <c r="AF109" i="4"/>
  <c r="AE109" i="4"/>
  <c r="AD109" i="4"/>
  <c r="AC109" i="4"/>
  <c r="AB109" i="4"/>
  <c r="AA109" i="4"/>
  <c r="AF108" i="4"/>
  <c r="AE108" i="4"/>
  <c r="AD108" i="4"/>
  <c r="AC108" i="4"/>
  <c r="AB108" i="4"/>
  <c r="AA108" i="4"/>
  <c r="AF107" i="4"/>
  <c r="AE107" i="4"/>
  <c r="AD107" i="4"/>
  <c r="AC107" i="4"/>
  <c r="AB107" i="4"/>
  <c r="AA107" i="4"/>
  <c r="AF106" i="4"/>
  <c r="AE106" i="4"/>
  <c r="AD106" i="4"/>
  <c r="AC106" i="4"/>
  <c r="AB106" i="4"/>
  <c r="AA106" i="4"/>
  <c r="AF105" i="4"/>
  <c r="AE105" i="4"/>
  <c r="AD105" i="4"/>
  <c r="AC105" i="4"/>
  <c r="AB105" i="4"/>
  <c r="AA105" i="4"/>
  <c r="AF104" i="4"/>
  <c r="AE104" i="4"/>
  <c r="AD104" i="4"/>
  <c r="AC104" i="4"/>
  <c r="AB104" i="4"/>
  <c r="AA104" i="4"/>
  <c r="AF103" i="4"/>
  <c r="AE103" i="4"/>
  <c r="AD103" i="4"/>
  <c r="AC103" i="4"/>
  <c r="AB103" i="4"/>
  <c r="AA103" i="4"/>
  <c r="AF102" i="4"/>
  <c r="AE102" i="4"/>
  <c r="AD102" i="4"/>
  <c r="AC102" i="4"/>
  <c r="AB102" i="4"/>
  <c r="AA102" i="4"/>
  <c r="AF101" i="4"/>
  <c r="AE101" i="4"/>
  <c r="AD101" i="4"/>
  <c r="AC101" i="4"/>
  <c r="AB101" i="4"/>
  <c r="AA101" i="4"/>
  <c r="AF100" i="4"/>
  <c r="AE100" i="4"/>
  <c r="AD100" i="4"/>
  <c r="AC100" i="4"/>
  <c r="AB100" i="4"/>
  <c r="AA100" i="4"/>
  <c r="C139" i="4"/>
  <c r="C140" i="4"/>
  <c r="C141" i="4"/>
  <c r="C132" i="4"/>
  <c r="C133" i="4"/>
  <c r="C123" i="4"/>
  <c r="C124" i="4"/>
  <c r="C125" i="4"/>
  <c r="C117" i="4"/>
  <c r="C101" i="4"/>
  <c r="C102" i="4"/>
  <c r="C103" i="4"/>
  <c r="C104" i="4"/>
  <c r="C105" i="4"/>
  <c r="C106" i="4"/>
  <c r="C107" i="4"/>
  <c r="C108" i="4"/>
  <c r="C109" i="4"/>
  <c r="C110" i="4"/>
  <c r="C111" i="4"/>
  <c r="C85" i="4"/>
  <c r="C86" i="4"/>
  <c r="C87" i="4"/>
  <c r="C88" i="4"/>
  <c r="C89" i="4"/>
  <c r="C90" i="4"/>
  <c r="C79" i="4"/>
  <c r="C80" i="4"/>
  <c r="C81" i="4"/>
  <c r="C82" i="4"/>
  <c r="C83" i="4"/>
  <c r="C84" i="4"/>
  <c r="J8" i="4" l="1"/>
  <c r="P24" i="4" l="1"/>
  <c r="P23" i="4"/>
  <c r="P22" i="4"/>
  <c r="P21" i="4"/>
  <c r="P20" i="4"/>
  <c r="D24" i="4"/>
  <c r="D23" i="4"/>
  <c r="D22" i="4"/>
  <c r="D21" i="4"/>
  <c r="D20" i="4"/>
  <c r="W20" i="4" l="1"/>
  <c r="Y20" i="4" s="1"/>
  <c r="W23" i="4"/>
  <c r="Y23" i="4" s="1"/>
  <c r="W22" i="4"/>
  <c r="Y22" i="4" s="1"/>
  <c r="W21" i="4"/>
  <c r="Y21" i="4" s="1"/>
  <c r="W24" i="4"/>
  <c r="Y24" i="4" s="1"/>
  <c r="G45" i="4" l="1"/>
  <c r="G46" i="4"/>
  <c r="G47" i="4"/>
  <c r="G48" i="4"/>
  <c r="G49" i="4"/>
  <c r="G50" i="4"/>
  <c r="G51" i="4" l="1"/>
  <c r="M2" i="15"/>
  <c r="P2" i="15" s="1"/>
  <c r="N9" i="4" l="1"/>
  <c r="I39" i="4"/>
  <c r="H39" i="4"/>
  <c r="G39" i="4"/>
  <c r="F39" i="4"/>
  <c r="E39" i="4"/>
  <c r="F45" i="4"/>
  <c r="F46" i="4"/>
  <c r="F47" i="4"/>
  <c r="F48" i="4"/>
  <c r="F49" i="4"/>
  <c r="F50" i="4"/>
  <c r="F51" i="4" l="1"/>
  <c r="I148" i="4"/>
  <c r="X74" i="4"/>
  <c r="Q73" i="4"/>
  <c r="Q72" i="4"/>
  <c r="J36" i="4" l="1"/>
  <c r="W37" i="4"/>
  <c r="K38" i="4"/>
  <c r="W38" i="4" s="1"/>
  <c r="J35" i="4"/>
  <c r="W35" i="4" s="1"/>
  <c r="J18" i="4" l="1"/>
  <c r="W36" i="4"/>
  <c r="AA148" i="4"/>
  <c r="Z149" i="4"/>
  <c r="Z150" i="4" s="1"/>
  <c r="Z151" i="4" l="1"/>
  <c r="Z152" i="4" l="1"/>
  <c r="Z153" i="4" l="1"/>
  <c r="X134" i="4" l="1"/>
  <c r="W73" i="4"/>
  <c r="Y73" i="4" s="1"/>
  <c r="W72" i="4"/>
  <c r="X71" i="4"/>
  <c r="R133" i="4"/>
  <c r="W133" i="4" s="1"/>
  <c r="Y133" i="4" s="1"/>
  <c r="Y38" i="4"/>
  <c r="Y37" i="4"/>
  <c r="Y36" i="4"/>
  <c r="Y35" i="4"/>
  <c r="K30" i="4"/>
  <c r="J30" i="4"/>
  <c r="J17" i="4"/>
  <c r="J16" i="4"/>
  <c r="J15" i="4"/>
  <c r="J14" i="4"/>
  <c r="J13" i="4"/>
  <c r="K8" i="4"/>
  <c r="K7" i="4" s="1"/>
  <c r="K6" i="4" s="1"/>
  <c r="K32" i="4" s="1"/>
  <c r="J7" i="4"/>
  <c r="J6" i="4" s="1"/>
  <c r="J32" i="4" s="1"/>
  <c r="Y72" i="4" l="1"/>
  <c r="Y74" i="4" s="1"/>
  <c r="W74" i="4"/>
  <c r="X51" i="4"/>
  <c r="C138" i="4" l="1"/>
  <c r="C131" i="4"/>
  <c r="C122" i="4"/>
  <c r="C116" i="4"/>
  <c r="C100" i="4"/>
  <c r="C78" i="4"/>
  <c r="S102" i="4"/>
  <c r="U102" i="4"/>
  <c r="V102" i="4"/>
  <c r="S103" i="4"/>
  <c r="U103" i="4"/>
  <c r="V103" i="4"/>
  <c r="S104" i="4"/>
  <c r="U104" i="4"/>
  <c r="V104" i="4"/>
  <c r="S105" i="4"/>
  <c r="U105" i="4"/>
  <c r="V105" i="4"/>
  <c r="S106" i="4"/>
  <c r="U106" i="4"/>
  <c r="V106" i="4"/>
  <c r="W105" i="4" l="1"/>
  <c r="Y105" i="4" s="1"/>
  <c r="W103" i="4"/>
  <c r="Y103" i="4" s="1"/>
  <c r="W106" i="4"/>
  <c r="Y106" i="4" s="1"/>
  <c r="W104" i="4"/>
  <c r="Y104" i="4" s="1"/>
  <c r="W102" i="4"/>
  <c r="Y102" i="4" s="1"/>
  <c r="AA73" i="4"/>
  <c r="AB73" i="4"/>
  <c r="AC73" i="4"/>
  <c r="AD73" i="4"/>
  <c r="AE73" i="4"/>
  <c r="AF73" i="4"/>
  <c r="O63" i="4"/>
  <c r="P63" i="4"/>
  <c r="AA63" i="4"/>
  <c r="AB63" i="4"/>
  <c r="AC63" i="4"/>
  <c r="AD63" i="4"/>
  <c r="AE63" i="4"/>
  <c r="AF63" i="4"/>
  <c r="O64" i="4"/>
  <c r="P64" i="4"/>
  <c r="AA64" i="4"/>
  <c r="AB64" i="4"/>
  <c r="AC64" i="4"/>
  <c r="AD64" i="4"/>
  <c r="AE64" i="4"/>
  <c r="AF64" i="4"/>
  <c r="O65" i="4"/>
  <c r="P65" i="4"/>
  <c r="AA65" i="4"/>
  <c r="AB65" i="4"/>
  <c r="AC65" i="4"/>
  <c r="AD65" i="4"/>
  <c r="AE65" i="4"/>
  <c r="AF65" i="4"/>
  <c r="W64" i="4" l="1"/>
  <c r="Y64" i="4" s="1"/>
  <c r="W63" i="4"/>
  <c r="Y63" i="4" s="1"/>
  <c r="W65" i="4"/>
  <c r="Y65" i="4" s="1"/>
  <c r="G13" i="4"/>
  <c r="H13" i="4"/>
  <c r="G14" i="4"/>
  <c r="H14" i="4"/>
  <c r="G15" i="4"/>
  <c r="H15" i="4"/>
  <c r="G16" i="4"/>
  <c r="H16" i="4"/>
  <c r="G17" i="4"/>
  <c r="H17" i="4"/>
  <c r="G18" i="4"/>
  <c r="H18" i="4"/>
  <c r="G126" i="4"/>
  <c r="G125" i="4"/>
  <c r="G124" i="4"/>
  <c r="G123" i="4"/>
  <c r="G122" i="4"/>
  <c r="P26" i="4"/>
  <c r="P27" i="4"/>
  <c r="P28" i="4"/>
  <c r="G26" i="4"/>
  <c r="G27" i="4"/>
  <c r="G28" i="4"/>
  <c r="P39" i="4"/>
  <c r="P7" i="4"/>
  <c r="P6" i="4" s="1"/>
  <c r="G142" i="4"/>
  <c r="G141" i="4"/>
  <c r="G140" i="4"/>
  <c r="G139" i="4"/>
  <c r="G138" i="4"/>
  <c r="G11" i="4"/>
  <c r="G8" i="4"/>
  <c r="G7" i="4" s="1"/>
  <c r="P32" i="4" l="1"/>
  <c r="G6" i="4"/>
  <c r="G32" i="4" s="1"/>
  <c r="O27" i="4"/>
  <c r="E27" i="4" l="1"/>
  <c r="U101" i="4" l="1"/>
  <c r="V101" i="4"/>
  <c r="U107" i="4"/>
  <c r="V107" i="4"/>
  <c r="U108" i="4"/>
  <c r="V108" i="4"/>
  <c r="U109" i="4"/>
  <c r="V109" i="4"/>
  <c r="U110" i="4"/>
  <c r="V110" i="4"/>
  <c r="U111" i="4"/>
  <c r="V111" i="4"/>
  <c r="V100" i="4"/>
  <c r="E28" i="4"/>
  <c r="V112" i="4" l="1"/>
  <c r="H27" i="4"/>
  <c r="F27" i="4"/>
  <c r="E30" i="4"/>
  <c r="S27" i="4" l="1"/>
  <c r="R27" i="4"/>
  <c r="Q27" i="4"/>
  <c r="N27" i="4"/>
  <c r="D27" i="4"/>
  <c r="E26" i="4" l="1"/>
  <c r="E18" i="4"/>
  <c r="E17" i="4"/>
  <c r="E16" i="4"/>
  <c r="E15" i="4"/>
  <c r="E14" i="4"/>
  <c r="E13" i="4"/>
  <c r="V8" i="4" l="1"/>
  <c r="T8" i="4"/>
  <c r="U8" i="4" l="1"/>
  <c r="I153" i="4" l="1"/>
  <c r="S90" i="4" l="1"/>
  <c r="T90" i="4"/>
  <c r="U90" i="4"/>
  <c r="V90" i="4"/>
  <c r="I152" i="4"/>
  <c r="I151" i="4"/>
  <c r="I150" i="4"/>
  <c r="I149" i="4"/>
  <c r="W90" i="4" l="1"/>
  <c r="Y90" i="4" s="1"/>
  <c r="F126" i="4"/>
  <c r="F125" i="4"/>
  <c r="F124" i="4"/>
  <c r="F123" i="4"/>
  <c r="F122" i="4"/>
  <c r="F142" i="4" l="1"/>
  <c r="F141" i="4"/>
  <c r="F140" i="4"/>
  <c r="F139" i="4"/>
  <c r="F138" i="4"/>
  <c r="W149" i="4" l="1"/>
  <c r="AA149" i="4" s="1"/>
  <c r="W150" i="4" l="1"/>
  <c r="AA150" i="4" s="1"/>
  <c r="X137" i="4"/>
  <c r="X130" i="4"/>
  <c r="X121" i="4"/>
  <c r="X127" i="4"/>
  <c r="R132" i="4"/>
  <c r="W132" i="4" s="1"/>
  <c r="Y132" i="4" s="1"/>
  <c r="R131" i="4"/>
  <c r="W131" i="4" s="1"/>
  <c r="H139" i="4"/>
  <c r="W139" i="4" s="1"/>
  <c r="Y139" i="4" s="1"/>
  <c r="H140" i="4"/>
  <c r="W140" i="4" s="1"/>
  <c r="Y140" i="4" s="1"/>
  <c r="H141" i="4"/>
  <c r="W141" i="4" s="1"/>
  <c r="Y141" i="4" s="1"/>
  <c r="H142" i="4"/>
  <c r="W142" i="4" s="1"/>
  <c r="Y142" i="4" s="1"/>
  <c r="H138" i="4"/>
  <c r="W138" i="4" s="1"/>
  <c r="H123" i="4"/>
  <c r="W123" i="4" s="1"/>
  <c r="Y123" i="4" s="1"/>
  <c r="H124" i="4"/>
  <c r="W124" i="4" s="1"/>
  <c r="Y124" i="4" s="1"/>
  <c r="H125" i="4"/>
  <c r="W125" i="4" s="1"/>
  <c r="Y125" i="4" s="1"/>
  <c r="H126" i="4"/>
  <c r="W126" i="4" s="1"/>
  <c r="Y126" i="4" s="1"/>
  <c r="H122" i="4"/>
  <c r="W122" i="4" s="1"/>
  <c r="R117" i="4"/>
  <c r="W117" i="4" s="1"/>
  <c r="Y117" i="4" s="1"/>
  <c r="R118" i="4"/>
  <c r="W118" i="4" s="1"/>
  <c r="Y118" i="4" s="1"/>
  <c r="R116" i="4"/>
  <c r="W116" i="4" s="1"/>
  <c r="Y116" i="4" s="1"/>
  <c r="X115" i="4"/>
  <c r="X143" i="4"/>
  <c r="Y138" i="4" l="1"/>
  <c r="W143" i="4"/>
  <c r="Y131" i="4"/>
  <c r="Y134" i="4" s="1"/>
  <c r="W134" i="4"/>
  <c r="Y122" i="4"/>
  <c r="W127" i="4"/>
  <c r="W151" i="4"/>
  <c r="AA151" i="4" s="1"/>
  <c r="W152" i="4" l="1"/>
  <c r="AA152" i="4" s="1"/>
  <c r="Y143" i="4"/>
  <c r="Y127" i="4"/>
  <c r="W153" i="4" l="1"/>
  <c r="AA153" i="4" s="1"/>
  <c r="AA154" i="4" s="1"/>
  <c r="F28" i="4"/>
  <c r="F26" i="4"/>
  <c r="F18" i="4"/>
  <c r="F17" i="4"/>
  <c r="F16" i="4"/>
  <c r="F15" i="4"/>
  <c r="F14" i="4"/>
  <c r="F13" i="4"/>
  <c r="F11" i="4"/>
  <c r="F8" i="4"/>
  <c r="F7" i="4" s="1"/>
  <c r="F6" i="4" l="1"/>
  <c r="F32" i="4" s="1"/>
  <c r="H8" i="4"/>
  <c r="X40" i="4" l="1"/>
  <c r="I10" i="4" l="1"/>
  <c r="I8" i="4"/>
  <c r="O28" i="4" l="1"/>
  <c r="O26" i="4"/>
  <c r="P56" i="4" l="1"/>
  <c r="P57" i="4"/>
  <c r="P58" i="4"/>
  <c r="P59" i="4"/>
  <c r="P60" i="4"/>
  <c r="P61" i="4"/>
  <c r="P62" i="4"/>
  <c r="P66" i="4"/>
  <c r="P55" i="4"/>
  <c r="D8" i="4"/>
  <c r="N30" i="4"/>
  <c r="E8" i="4"/>
  <c r="E9" i="4"/>
  <c r="D10" i="4"/>
  <c r="H11" i="4"/>
  <c r="D13" i="4"/>
  <c r="D14" i="4"/>
  <c r="D15" i="4"/>
  <c r="D16" i="4"/>
  <c r="D17" i="4"/>
  <c r="P67" i="4" l="1"/>
  <c r="S8" i="4"/>
  <c r="R8" i="4"/>
  <c r="S13" i="4"/>
  <c r="H26" i="4" l="1"/>
  <c r="H28" i="4"/>
  <c r="O41" i="4" l="1"/>
  <c r="O34" i="4"/>
  <c r="Q33" i="4"/>
  <c r="T89" i="4"/>
  <c r="T88" i="4"/>
  <c r="T87" i="4"/>
  <c r="T86" i="4"/>
  <c r="T85" i="4"/>
  <c r="T84" i="4"/>
  <c r="T83" i="4"/>
  <c r="T82" i="4"/>
  <c r="T81" i="4"/>
  <c r="T80" i="4"/>
  <c r="T79" i="4"/>
  <c r="T78" i="4"/>
  <c r="V89" i="4"/>
  <c r="U89" i="4"/>
  <c r="V88" i="4"/>
  <c r="U88" i="4"/>
  <c r="V87" i="4"/>
  <c r="U87" i="4"/>
  <c r="V86" i="4"/>
  <c r="U86" i="4"/>
  <c r="V85" i="4"/>
  <c r="U85" i="4"/>
  <c r="V84" i="4"/>
  <c r="U84" i="4"/>
  <c r="V83" i="4"/>
  <c r="U83" i="4"/>
  <c r="V82" i="4"/>
  <c r="U82" i="4"/>
  <c r="V81" i="4"/>
  <c r="U81" i="4"/>
  <c r="V80" i="4"/>
  <c r="U80" i="4"/>
  <c r="V79" i="4"/>
  <c r="U79" i="4"/>
  <c r="V78" i="4"/>
  <c r="U78" i="4"/>
  <c r="S79" i="4"/>
  <c r="S80" i="4"/>
  <c r="S81" i="4"/>
  <c r="S82" i="4"/>
  <c r="S83" i="4"/>
  <c r="S84" i="4"/>
  <c r="S85" i="4"/>
  <c r="S86" i="4"/>
  <c r="S87" i="4"/>
  <c r="S88" i="4"/>
  <c r="S89" i="4"/>
  <c r="S78" i="4"/>
  <c r="S93" i="4" l="1"/>
  <c r="U93" i="4"/>
  <c r="T93" i="4"/>
  <c r="V93" i="4"/>
  <c r="W87" i="4"/>
  <c r="Y87" i="4" s="1"/>
  <c r="W84" i="4"/>
  <c r="Y84" i="4" s="1"/>
  <c r="W88" i="4"/>
  <c r="Y88" i="4" s="1"/>
  <c r="W86" i="4"/>
  <c r="Y86" i="4" s="1"/>
  <c r="W83" i="4"/>
  <c r="Y83" i="4" s="1"/>
  <c r="W79" i="4"/>
  <c r="Y79" i="4" s="1"/>
  <c r="W78" i="4"/>
  <c r="Y78" i="4" s="1"/>
  <c r="W82" i="4"/>
  <c r="Y82" i="4" s="1"/>
  <c r="W80" i="4"/>
  <c r="Y80" i="4" s="1"/>
  <c r="W89" i="4"/>
  <c r="Y89" i="4" s="1"/>
  <c r="W85" i="4"/>
  <c r="Y85" i="4" s="1"/>
  <c r="W81" i="4"/>
  <c r="Y81" i="4" s="1"/>
  <c r="X54" i="4"/>
  <c r="Y93" i="4" l="1"/>
  <c r="W93" i="4"/>
  <c r="U100" i="4"/>
  <c r="U112" i="4" s="1"/>
  <c r="S101" i="4"/>
  <c r="W101" i="4" s="1"/>
  <c r="Y101" i="4" s="1"/>
  <c r="S107" i="4"/>
  <c r="W107" i="4" s="1"/>
  <c r="Y107" i="4" s="1"/>
  <c r="S108" i="4"/>
  <c r="W108" i="4" s="1"/>
  <c r="Y108" i="4" s="1"/>
  <c r="S109" i="4"/>
  <c r="W109" i="4" s="1"/>
  <c r="Y109" i="4" s="1"/>
  <c r="S110" i="4"/>
  <c r="W110" i="4" s="1"/>
  <c r="Y110" i="4" s="1"/>
  <c r="S111" i="4"/>
  <c r="W111" i="4" s="1"/>
  <c r="Y111" i="4" s="1"/>
  <c r="S100" i="4"/>
  <c r="R39" i="4"/>
  <c r="R30" i="4"/>
  <c r="R28" i="4"/>
  <c r="R26" i="4"/>
  <c r="R18" i="4"/>
  <c r="R17" i="4"/>
  <c r="R16" i="4"/>
  <c r="R15" i="4"/>
  <c r="R14" i="4"/>
  <c r="R13" i="4"/>
  <c r="R7" i="4"/>
  <c r="R6" i="4" s="1"/>
  <c r="R32" i="4" s="1"/>
  <c r="S112" i="4" l="1"/>
  <c r="W100" i="4"/>
  <c r="AB72" i="4"/>
  <c r="AC72" i="4"/>
  <c r="AD72" i="4"/>
  <c r="AE72" i="4"/>
  <c r="AF72" i="4"/>
  <c r="AA72" i="4"/>
  <c r="Y100" i="4" l="1"/>
  <c r="W112" i="4"/>
  <c r="I7" i="4"/>
  <c r="I6" i="4" s="1"/>
  <c r="I32" i="4" s="1"/>
  <c r="H7" i="4"/>
  <c r="H6" i="4" s="1"/>
  <c r="H32" i="4" s="1"/>
  <c r="AF90" i="4" l="1"/>
  <c r="AE90" i="4"/>
  <c r="AD90" i="4"/>
  <c r="AC90" i="4"/>
  <c r="AB90" i="4"/>
  <c r="AA90" i="4"/>
  <c r="AF89" i="4"/>
  <c r="AE89" i="4"/>
  <c r="AD89" i="4"/>
  <c r="AC89" i="4"/>
  <c r="AB89" i="4"/>
  <c r="AA89" i="4"/>
  <c r="AF88" i="4"/>
  <c r="AE88" i="4"/>
  <c r="AD88" i="4"/>
  <c r="AC88" i="4"/>
  <c r="AB88" i="4"/>
  <c r="AA88" i="4"/>
  <c r="AF87" i="4"/>
  <c r="AE87" i="4"/>
  <c r="AD87" i="4"/>
  <c r="AC87" i="4"/>
  <c r="AB87" i="4"/>
  <c r="AA87" i="4"/>
  <c r="AF86" i="4"/>
  <c r="AE86" i="4"/>
  <c r="AD86" i="4"/>
  <c r="AC86" i="4"/>
  <c r="AB86" i="4"/>
  <c r="AA86" i="4"/>
  <c r="AF85" i="4"/>
  <c r="AE85" i="4"/>
  <c r="AD85" i="4"/>
  <c r="AC85" i="4"/>
  <c r="AB85" i="4"/>
  <c r="AA85" i="4"/>
  <c r="AF84" i="4"/>
  <c r="AE84" i="4"/>
  <c r="AD84" i="4"/>
  <c r="AC84" i="4"/>
  <c r="AB84" i="4"/>
  <c r="AA84" i="4"/>
  <c r="AF83" i="4"/>
  <c r="AE83" i="4"/>
  <c r="AD83" i="4"/>
  <c r="AC83" i="4"/>
  <c r="AB83" i="4"/>
  <c r="AA83" i="4"/>
  <c r="AF82" i="4"/>
  <c r="AE82" i="4"/>
  <c r="AD82" i="4"/>
  <c r="AC82" i="4"/>
  <c r="AB82" i="4"/>
  <c r="AA82" i="4"/>
  <c r="AF81" i="4"/>
  <c r="AE81" i="4"/>
  <c r="AD81" i="4"/>
  <c r="AC81" i="4"/>
  <c r="AB81" i="4"/>
  <c r="AA81" i="4"/>
  <c r="AF80" i="4"/>
  <c r="AE80" i="4"/>
  <c r="AD80" i="4"/>
  <c r="AC80" i="4"/>
  <c r="AB80" i="4"/>
  <c r="AA80" i="4"/>
  <c r="AF79" i="4"/>
  <c r="AE79" i="4"/>
  <c r="AD79" i="4"/>
  <c r="AC79" i="4"/>
  <c r="AB79" i="4"/>
  <c r="AA79" i="4"/>
  <c r="AF78" i="4"/>
  <c r="AE78" i="4"/>
  <c r="AD78" i="4"/>
  <c r="AC78" i="4"/>
  <c r="AB78" i="4"/>
  <c r="AA78" i="4"/>
  <c r="AF66" i="4"/>
  <c r="AE66" i="4"/>
  <c r="AD66" i="4"/>
  <c r="AC66" i="4"/>
  <c r="AB66" i="4"/>
  <c r="AA66" i="4"/>
  <c r="O66" i="4"/>
  <c r="W66" i="4" s="1"/>
  <c r="Y66" i="4" s="1"/>
  <c r="AF62" i="4"/>
  <c r="AE62" i="4"/>
  <c r="AD62" i="4"/>
  <c r="AC62" i="4"/>
  <c r="AB62" i="4"/>
  <c r="AA62" i="4"/>
  <c r="O62" i="4"/>
  <c r="W62" i="4" s="1"/>
  <c r="Y62" i="4" s="1"/>
  <c r="AF61" i="4"/>
  <c r="AE61" i="4"/>
  <c r="AD61" i="4"/>
  <c r="AC61" i="4"/>
  <c r="AB61" i="4"/>
  <c r="AA61" i="4"/>
  <c r="O61" i="4"/>
  <c r="W61" i="4" s="1"/>
  <c r="Y61" i="4" s="1"/>
  <c r="AF60" i="4"/>
  <c r="AE60" i="4"/>
  <c r="AD60" i="4"/>
  <c r="AC60" i="4"/>
  <c r="AB60" i="4"/>
  <c r="AA60" i="4"/>
  <c r="O60" i="4"/>
  <c r="W60" i="4" s="1"/>
  <c r="Y60" i="4" s="1"/>
  <c r="AF59" i="4"/>
  <c r="AE59" i="4"/>
  <c r="AD59" i="4"/>
  <c r="AC59" i="4"/>
  <c r="AB59" i="4"/>
  <c r="AA59" i="4"/>
  <c r="O59" i="4"/>
  <c r="W59" i="4" s="1"/>
  <c r="Y59" i="4" s="1"/>
  <c r="AF58" i="4"/>
  <c r="AE58" i="4"/>
  <c r="AD58" i="4"/>
  <c r="AC58" i="4"/>
  <c r="AB58" i="4"/>
  <c r="AA58" i="4"/>
  <c r="O58" i="4"/>
  <c r="W58" i="4" s="1"/>
  <c r="Y58" i="4" s="1"/>
  <c r="AF57" i="4"/>
  <c r="AE57" i="4"/>
  <c r="AD57" i="4"/>
  <c r="AC57" i="4"/>
  <c r="AB57" i="4"/>
  <c r="AA57" i="4"/>
  <c r="O57" i="4"/>
  <c r="W57" i="4" s="1"/>
  <c r="Y57" i="4" s="1"/>
  <c r="AF56" i="4"/>
  <c r="AE56" i="4"/>
  <c r="AD56" i="4"/>
  <c r="AC56" i="4"/>
  <c r="AB56" i="4"/>
  <c r="AA56" i="4"/>
  <c r="O56" i="4"/>
  <c r="W56" i="4" s="1"/>
  <c r="Y56" i="4" s="1"/>
  <c r="AF55" i="4"/>
  <c r="AE55" i="4"/>
  <c r="AD55" i="4"/>
  <c r="AC55" i="4"/>
  <c r="AB55" i="4"/>
  <c r="AA55" i="4"/>
  <c r="O55" i="4"/>
  <c r="H50" i="4"/>
  <c r="E50" i="4"/>
  <c r="D50" i="4"/>
  <c r="H49" i="4"/>
  <c r="E49" i="4"/>
  <c r="D49" i="4"/>
  <c r="H48" i="4"/>
  <c r="E48" i="4"/>
  <c r="D48" i="4"/>
  <c r="H47" i="4"/>
  <c r="E47" i="4"/>
  <c r="D47" i="4"/>
  <c r="H46" i="4"/>
  <c r="E46" i="4"/>
  <c r="D46" i="4"/>
  <c r="H45" i="4"/>
  <c r="E45" i="4"/>
  <c r="D45" i="4"/>
  <c r="V39" i="4"/>
  <c r="U39" i="4"/>
  <c r="T39" i="4"/>
  <c r="S39" i="4"/>
  <c r="Q39" i="4"/>
  <c r="O39" i="4"/>
  <c r="N39" i="4"/>
  <c r="D39" i="4"/>
  <c r="O33" i="4"/>
  <c r="O31" i="4"/>
  <c r="S30" i="4"/>
  <c r="Q30" i="4"/>
  <c r="O30" i="4"/>
  <c r="D30" i="4"/>
  <c r="S28" i="4"/>
  <c r="Q28" i="4"/>
  <c r="N28" i="4"/>
  <c r="D28" i="4"/>
  <c r="S26" i="4"/>
  <c r="Q26" i="4"/>
  <c r="N26" i="4"/>
  <c r="D26" i="4"/>
  <c r="S18" i="4"/>
  <c r="Q18" i="4"/>
  <c r="O18" i="4"/>
  <c r="N18" i="4"/>
  <c r="D18" i="4"/>
  <c r="S17" i="4"/>
  <c r="Q17" i="4"/>
  <c r="O17" i="4"/>
  <c r="N17" i="4"/>
  <c r="S16" i="4"/>
  <c r="Q16" i="4"/>
  <c r="O16" i="4"/>
  <c r="N16" i="4"/>
  <c r="S15" i="4"/>
  <c r="Q15" i="4"/>
  <c r="O15" i="4"/>
  <c r="N15" i="4"/>
  <c r="S14" i="4"/>
  <c r="Q14" i="4"/>
  <c r="O14" i="4"/>
  <c r="N14" i="4"/>
  <c r="Q13" i="4"/>
  <c r="O13" i="4"/>
  <c r="N13" i="4"/>
  <c r="T10" i="4"/>
  <c r="Q8" i="4"/>
  <c r="O8" i="4"/>
  <c r="N8" i="4"/>
  <c r="D51" i="4" l="1"/>
  <c r="E51" i="4"/>
  <c r="H51" i="4"/>
  <c r="W55" i="4"/>
  <c r="Y55" i="4" s="1"/>
  <c r="O67" i="4"/>
  <c r="W45" i="4"/>
  <c r="W49" i="4"/>
  <c r="Y49" i="4" s="1"/>
  <c r="W46" i="4"/>
  <c r="Y46" i="4" s="1"/>
  <c r="W50" i="4"/>
  <c r="Y50" i="4" s="1"/>
  <c r="W47" i="4"/>
  <c r="Y47" i="4" s="1"/>
  <c r="W48" i="4"/>
  <c r="Y48" i="4" s="1"/>
  <c r="W67" i="4" l="1"/>
  <c r="W51" i="4"/>
  <c r="Y51" i="4" s="1"/>
  <c r="Y45" i="4"/>
  <c r="X112" i="4"/>
  <c r="X67" i="4" l="1"/>
  <c r="X93" i="4"/>
  <c r="X44" i="4"/>
  <c r="X77" i="4"/>
  <c r="X99" i="4" s="1"/>
  <c r="AA67" i="4" l="1"/>
  <c r="AE67" i="4"/>
  <c r="AB67" i="4"/>
  <c r="AF67" i="4"/>
  <c r="AC67" i="4"/>
  <c r="AD67" i="4"/>
  <c r="AA112" i="4" l="1"/>
  <c r="AC112" i="4"/>
  <c r="AF112" i="4"/>
  <c r="AB112" i="4"/>
  <c r="AE112" i="4"/>
  <c r="AD112" i="4"/>
  <c r="AD93" i="4"/>
  <c r="AC93" i="4"/>
  <c r="AF93" i="4"/>
  <c r="AB93" i="4"/>
  <c r="AE93" i="4"/>
  <c r="AA93" i="4"/>
  <c r="X6" i="4" l="1"/>
  <c r="X32" i="4" s="1"/>
  <c r="W41" i="4" l="1"/>
  <c r="Y41" i="4" s="1"/>
  <c r="W34" i="4"/>
  <c r="Y34" i="4" s="1"/>
  <c r="W10" i="4"/>
  <c r="Y10" i="4" s="1"/>
  <c r="O7" i="4"/>
  <c r="O6" i="4" s="1"/>
  <c r="O32" i="4" s="1"/>
  <c r="Q7" i="4"/>
  <c r="Q6" i="4" s="1"/>
  <c r="Q32" i="4" s="1"/>
  <c r="S7" i="4"/>
  <c r="S6" i="4" s="1"/>
  <c r="S32" i="4" s="1"/>
  <c r="T7" i="4"/>
  <c r="T6" i="4" s="1"/>
  <c r="T32" i="4" s="1"/>
  <c r="U7" i="4"/>
  <c r="U6" i="4" s="1"/>
  <c r="U32" i="4" s="1"/>
  <c r="V7" i="4"/>
  <c r="V6" i="4" s="1"/>
  <c r="V32" i="4" s="1"/>
  <c r="W11" i="4"/>
  <c r="Y11" i="4" s="1"/>
  <c r="D7" i="4"/>
  <c r="D6" i="4" s="1"/>
  <c r="D32" i="4" l="1"/>
  <c r="W9" i="4"/>
  <c r="Y9" i="4" s="1"/>
  <c r="N7" i="4"/>
  <c r="N6" i="4" s="1"/>
  <c r="N32" i="4" s="1"/>
  <c r="E7" i="4"/>
  <c r="E6" i="4" s="1"/>
  <c r="E32" i="4" s="1"/>
  <c r="W33" i="4"/>
  <c r="Y33" i="4" s="1"/>
  <c r="W39" i="4"/>
  <c r="W14" i="4"/>
  <c r="Y14" i="4" s="1"/>
  <c r="W15" i="4"/>
  <c r="Y15" i="4" s="1"/>
  <c r="W13" i="4"/>
  <c r="Y13" i="4" s="1"/>
  <c r="W28" i="4"/>
  <c r="Y28" i="4" s="1"/>
  <c r="W27" i="4"/>
  <c r="Y27" i="4" s="1"/>
  <c r="W26" i="4"/>
  <c r="Y26" i="4" s="1"/>
  <c r="W31" i="4"/>
  <c r="Y31" i="4" s="1"/>
  <c r="W30" i="4"/>
  <c r="Y30" i="4" s="1"/>
  <c r="W17" i="4"/>
  <c r="Y17" i="4" s="1"/>
  <c r="W8" i="4"/>
  <c r="Y8" i="4" s="1"/>
  <c r="W16" i="4"/>
  <c r="Y16" i="4" s="1"/>
  <c r="W18" i="4"/>
  <c r="Y18" i="4" s="1"/>
  <c r="W6" i="4" l="1"/>
  <c r="Y6" i="4" s="1"/>
  <c r="Y39" i="4"/>
  <c r="W40" i="4"/>
  <c r="Y40" i="4" s="1"/>
  <c r="W32" i="4"/>
  <c r="Y32" i="4" s="1"/>
  <c r="W7" i="4"/>
  <c r="Y7" i="4" l="1"/>
  <c r="Y112" i="4"/>
  <c r="Y67" i="4"/>
</calcChain>
</file>

<file path=xl/comments1.xml><?xml version="1.0" encoding="utf-8"?>
<comments xmlns="http://schemas.openxmlformats.org/spreadsheetml/2006/main">
  <authors>
    <author>Windows User</author>
  </authors>
  <commentList>
    <comment ref="M2" authorId="0" shapeId="0">
      <text>
        <r>
          <rPr>
            <b/>
            <sz val="9"/>
            <color indexed="81"/>
            <rFont val="Tahoma"/>
            <family val="2"/>
          </rPr>
          <t>Windows User:</t>
        </r>
        <r>
          <rPr>
            <sz val="9"/>
            <color indexed="81"/>
            <rFont val="Tahoma"/>
            <family val="2"/>
          </rPr>
          <t xml:space="preserve">
Regualr/Other District and Regular JVSD</t>
        </r>
      </text>
    </comment>
    <comment ref="N2" authorId="0" shapeId="0">
      <text>
        <r>
          <rPr>
            <b/>
            <sz val="9"/>
            <color indexed="81"/>
            <rFont val="Tahoma"/>
            <family val="2"/>
          </rPr>
          <t>Windows User:</t>
        </r>
        <r>
          <rPr>
            <sz val="9"/>
            <color indexed="81"/>
            <rFont val="Tahoma"/>
            <family val="2"/>
          </rPr>
          <t xml:space="preserve">
JVSD via non-resident placement
</t>
        </r>
      </text>
    </comment>
    <comment ref="O2" authorId="0" shapeId="0">
      <text>
        <r>
          <rPr>
            <b/>
            <sz val="9"/>
            <color indexed="81"/>
            <rFont val="Tahoma"/>
            <family val="2"/>
          </rPr>
          <t>Windows User:</t>
        </r>
        <r>
          <rPr>
            <sz val="9"/>
            <color indexed="81"/>
            <rFont val="Tahoma"/>
            <family val="2"/>
          </rPr>
          <t xml:space="preserve">
Open Enrolled-JVSD-Counted in Resident
</t>
        </r>
      </text>
    </comment>
    <comment ref="R2"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career-tech via an open enrollment district</t>
        </r>
      </text>
    </comment>
    <comment ref="H5" authorId="0" shapeId="0">
      <text>
        <r>
          <rPr>
            <b/>
            <sz val="9"/>
            <color indexed="81"/>
            <rFont val="Tahoma"/>
            <family val="2"/>
          </rPr>
          <t>Windows User:</t>
        </r>
        <r>
          <rPr>
            <sz val="9"/>
            <color indexed="81"/>
            <rFont val="Tahoma"/>
            <family val="2"/>
          </rPr>
          <t xml:space="preserve">
Contract Career Tech-JVSD and District to District</t>
        </r>
      </text>
    </comment>
    <comment ref="I5" authorId="0" shapeId="0">
      <text>
        <r>
          <rPr>
            <b/>
            <sz val="9"/>
            <color indexed="81"/>
            <rFont val="Tahoma"/>
            <family val="2"/>
          </rPr>
          <t>Windows User:</t>
        </r>
        <r>
          <rPr>
            <sz val="9"/>
            <color indexed="81"/>
            <rFont val="Tahoma"/>
            <family val="2"/>
          </rPr>
          <t xml:space="preserve">
JVSD via non-resident placement
</t>
        </r>
      </text>
    </comment>
    <comment ref="J5" authorId="0" shapeId="0">
      <text>
        <r>
          <rPr>
            <b/>
            <sz val="9"/>
            <color indexed="81"/>
            <rFont val="Tahoma"/>
            <family val="2"/>
          </rPr>
          <t>Windows User:</t>
        </r>
        <r>
          <rPr>
            <sz val="9"/>
            <color indexed="81"/>
            <rFont val="Tahoma"/>
            <family val="2"/>
          </rPr>
          <t xml:space="preserve">
Autism Scholarship</t>
        </r>
      </text>
    </comment>
    <comment ref="K5" authorId="0" shapeId="0">
      <text>
        <r>
          <rPr>
            <b/>
            <sz val="9"/>
            <color indexed="81"/>
            <rFont val="Tahoma"/>
            <family val="2"/>
          </rPr>
          <t>Windows User:</t>
        </r>
        <r>
          <rPr>
            <sz val="9"/>
            <color indexed="81"/>
            <rFont val="Tahoma"/>
            <family val="2"/>
          </rPr>
          <t xml:space="preserve">
Ed Choice</t>
        </r>
      </text>
    </comment>
    <comment ref="L5" authorId="0" shapeId="0">
      <text>
        <r>
          <rPr>
            <b/>
            <sz val="9"/>
            <color indexed="81"/>
            <rFont val="Tahoma"/>
            <family val="2"/>
          </rPr>
          <t>Windows User:</t>
        </r>
        <r>
          <rPr>
            <sz val="9"/>
            <color indexed="81"/>
            <rFont val="Tahoma"/>
            <family val="2"/>
          </rPr>
          <t xml:space="preserve">
Cleveland scholarship</t>
        </r>
      </text>
    </comment>
    <comment ref="M5" authorId="0" shapeId="0">
      <text>
        <r>
          <rPr>
            <b/>
            <sz val="9"/>
            <color indexed="81"/>
            <rFont val="Tahoma"/>
            <family val="2"/>
          </rPr>
          <t>Windows User:</t>
        </r>
        <r>
          <rPr>
            <sz val="9"/>
            <color indexed="81"/>
            <rFont val="Tahoma"/>
            <family val="2"/>
          </rPr>
          <t xml:space="preserve">
Jon Peterson</t>
        </r>
      </text>
    </comment>
    <comment ref="N5" authorId="0" shapeId="0">
      <text>
        <r>
          <rPr>
            <b/>
            <sz val="9"/>
            <color indexed="81"/>
            <rFont val="Tahoma"/>
            <family val="2"/>
          </rPr>
          <t>Windows User:</t>
        </r>
        <r>
          <rPr>
            <sz val="9"/>
            <color indexed="81"/>
            <rFont val="Tahoma"/>
            <family val="2"/>
          </rPr>
          <t xml:space="preserve">
Kindergarten Tuition Open Enrolled
</t>
        </r>
      </text>
    </comment>
    <comment ref="O5" authorId="0" shapeId="0">
      <text>
        <r>
          <rPr>
            <b/>
            <sz val="9"/>
            <color indexed="81"/>
            <rFont val="Tahoma"/>
            <family val="2"/>
          </rPr>
          <t>Windows User:</t>
        </r>
        <r>
          <rPr>
            <sz val="9"/>
            <color indexed="81"/>
            <rFont val="Tahoma"/>
            <family val="2"/>
          </rPr>
          <t xml:space="preserve">
Community School Student</t>
        </r>
      </text>
    </comment>
    <comment ref="P5" authorId="0" shapeId="0">
      <text>
        <r>
          <rPr>
            <b/>
            <sz val="9"/>
            <color indexed="81"/>
            <rFont val="Tahoma"/>
            <family val="2"/>
          </rPr>
          <t>Windows User:</t>
        </r>
        <r>
          <rPr>
            <sz val="9"/>
            <color indexed="81"/>
            <rFont val="Tahoma"/>
            <family val="2"/>
          </rPr>
          <t xml:space="preserve">
Contract Career Tech-Community School to Resident District</t>
        </r>
      </text>
    </comment>
    <comment ref="Q5" authorId="0" shapeId="0">
      <text>
        <r>
          <rPr>
            <b/>
            <sz val="9"/>
            <color indexed="81"/>
            <rFont val="Tahoma"/>
            <family val="2"/>
          </rPr>
          <t>Windows User:</t>
        </r>
        <r>
          <rPr>
            <sz val="9"/>
            <color indexed="81"/>
            <rFont val="Tahoma"/>
            <family val="2"/>
          </rPr>
          <t xml:space="preserve">
STEM District Student</t>
        </r>
      </text>
    </comment>
    <comment ref="R5" authorId="0" shapeId="0">
      <text>
        <r>
          <rPr>
            <b/>
            <sz val="9"/>
            <color indexed="81"/>
            <rFont val="Tahoma"/>
            <family val="2"/>
          </rPr>
          <t>Windows User:</t>
        </r>
        <r>
          <rPr>
            <sz val="9"/>
            <color indexed="81"/>
            <rFont val="Tahoma"/>
            <family val="2"/>
          </rPr>
          <t xml:space="preserve">
special ed coop</t>
        </r>
      </text>
    </comment>
    <comment ref="S5" authorId="0" shapeId="0">
      <text>
        <r>
          <rPr>
            <b/>
            <sz val="9"/>
            <color indexed="81"/>
            <rFont val="Tahoma"/>
            <family val="2"/>
          </rPr>
          <t>Windows User:</t>
        </r>
        <r>
          <rPr>
            <sz val="9"/>
            <color indexed="81"/>
            <rFont val="Tahoma"/>
            <family val="2"/>
          </rPr>
          <t xml:space="preserve">
Open Enrolled District to District</t>
        </r>
      </text>
    </comment>
    <comment ref="T5" authorId="0" shapeId="0">
      <text>
        <r>
          <rPr>
            <b/>
            <sz val="9"/>
            <color indexed="81"/>
            <rFont val="Tahoma"/>
            <family val="2"/>
          </rPr>
          <t>Windows User:</t>
        </r>
        <r>
          <rPr>
            <sz val="9"/>
            <color indexed="81"/>
            <rFont val="Tahoma"/>
            <family val="2"/>
          </rPr>
          <t xml:space="preserve">
Open Enrolled-JVSD-Counted in Resident
</t>
        </r>
      </text>
    </comment>
    <comment ref="U5" authorId="0" shapeId="0">
      <text>
        <r>
          <rPr>
            <b/>
            <sz val="9"/>
            <color indexed="81"/>
            <rFont val="Tahoma"/>
            <family val="2"/>
          </rPr>
          <t>Windows User:</t>
        </r>
        <r>
          <rPr>
            <sz val="9"/>
            <color indexed="81"/>
            <rFont val="Tahoma"/>
            <family val="2"/>
          </rPr>
          <t xml:space="preserve">
Open Enrolled </t>
        </r>
      </text>
    </comment>
    <comment ref="V5" authorId="0" shapeId="0">
      <text>
        <r>
          <rPr>
            <b/>
            <sz val="9"/>
            <color indexed="81"/>
            <rFont val="Tahoma"/>
            <family val="2"/>
          </rPr>
          <t>Windows User:</t>
        </r>
        <r>
          <rPr>
            <sz val="9"/>
            <color indexed="81"/>
            <rFont val="Tahoma"/>
            <family val="2"/>
          </rPr>
          <t xml:space="preserve">
Open Enrolled -JVSD via intermediate district-Non-Jointure</t>
        </r>
      </text>
    </comment>
    <comment ref="X5" authorId="0" shapeId="0">
      <text>
        <r>
          <rPr>
            <b/>
            <sz val="9"/>
            <color indexed="81"/>
            <rFont val="Tahoma"/>
            <family val="2"/>
          </rPr>
          <t>Windows User:</t>
        </r>
        <r>
          <rPr>
            <sz val="9"/>
            <color indexed="81"/>
            <rFont val="Tahoma"/>
            <family val="2"/>
          </rPr>
          <t xml:space="preserve">
</t>
        </r>
      </text>
    </comment>
    <comment ref="T6" authorId="0" shapeId="0">
      <text>
        <r>
          <rPr>
            <b/>
            <sz val="9"/>
            <color indexed="81"/>
            <rFont val="Tahoma"/>
            <family val="2"/>
          </rPr>
          <t>Windows User:</t>
        </r>
        <r>
          <rPr>
            <sz val="9"/>
            <color indexed="81"/>
            <rFont val="Tahoma"/>
            <family val="2"/>
          </rPr>
          <t xml:space="preserve">
remaining 20% then transferred to educating district below the line</t>
        </r>
      </text>
    </comment>
    <comment ref="F8" authorId="0" shapeId="0">
      <text>
        <r>
          <rPr>
            <b/>
            <sz val="9"/>
            <color indexed="81"/>
            <rFont val="Tahoma"/>
            <family val="2"/>
          </rPr>
          <t>Windows User:</t>
        </r>
        <r>
          <rPr>
            <sz val="9"/>
            <color indexed="81"/>
            <rFont val="Tahoma"/>
            <family val="2"/>
          </rPr>
          <t xml:space="preserve">
when doing a filter for this use "FTE INCL CODE" "FULL"</t>
        </r>
      </text>
    </comment>
    <comment ref="H8" authorId="0" shapeId="0">
      <text>
        <r>
          <rPr>
            <b/>
            <sz val="9"/>
            <color indexed="81"/>
            <rFont val="Tahoma"/>
            <family val="2"/>
          </rPr>
          <t>Windows User:</t>
        </r>
        <r>
          <rPr>
            <sz val="9"/>
            <color indexed="81"/>
            <rFont val="Tahoma"/>
            <family val="2"/>
          </rPr>
          <t xml:space="preserve">
when doing a filter for this use "FTE INCL CODE" "FULL"</t>
        </r>
      </text>
    </comment>
    <comment ref="I8" authorId="0" shapeId="0">
      <text>
        <r>
          <rPr>
            <b/>
            <sz val="9"/>
            <color indexed="81"/>
            <rFont val="Tahoma"/>
            <family val="2"/>
          </rPr>
          <t>Windows User:</t>
        </r>
        <r>
          <rPr>
            <sz val="9"/>
            <color indexed="81"/>
            <rFont val="Tahoma"/>
            <family val="2"/>
          </rPr>
          <t xml:space="preserve">
when doing a filter for this use "FTE INCL CODE" "PART
"</t>
        </r>
      </text>
    </comment>
    <comment ref="R8" authorId="0" shapeId="0">
      <text>
        <r>
          <rPr>
            <b/>
            <sz val="9"/>
            <color indexed="81"/>
            <rFont val="Tahoma"/>
            <family val="2"/>
          </rPr>
          <t>Windows User:</t>
        </r>
        <r>
          <rPr>
            <sz val="9"/>
            <color indexed="81"/>
            <rFont val="Tahoma"/>
            <family val="2"/>
          </rPr>
          <t xml:space="preserve">
when doing a filter for this use "FTE INCL CODE" "FULL"</t>
        </r>
      </text>
    </comment>
    <comment ref="U8" authorId="0" shapeId="0">
      <text>
        <r>
          <rPr>
            <b/>
            <sz val="9"/>
            <color indexed="81"/>
            <rFont val="Tahoma"/>
            <family val="2"/>
          </rPr>
          <t>Windows User:</t>
        </r>
        <r>
          <rPr>
            <sz val="9"/>
            <color indexed="81"/>
            <rFont val="Tahoma"/>
            <family val="2"/>
          </rPr>
          <t xml:space="preserve">
when doing a filter for this use "FTE INCL CODE" "FULL"</t>
        </r>
      </text>
    </comment>
    <comment ref="D10" authorId="0" shapeId="0">
      <text>
        <r>
          <rPr>
            <b/>
            <sz val="9"/>
            <color indexed="81"/>
            <rFont val="Tahoma"/>
            <family val="2"/>
          </rPr>
          <t>Windows User:</t>
        </r>
        <r>
          <rPr>
            <sz val="9"/>
            <color indexed="81"/>
            <rFont val="Tahoma"/>
            <family val="2"/>
          </rPr>
          <t xml:space="preserve">
when doing a filter for this use "FTE INCL CODE" "PART"</t>
        </r>
      </text>
    </comment>
    <comment ref="I10" authorId="0" shapeId="0">
      <text>
        <r>
          <rPr>
            <b/>
            <sz val="9"/>
            <color indexed="81"/>
            <rFont val="Tahoma"/>
            <family val="2"/>
          </rPr>
          <t>Windows User:</t>
        </r>
        <r>
          <rPr>
            <sz val="9"/>
            <color indexed="81"/>
            <rFont val="Tahoma"/>
            <family val="2"/>
          </rPr>
          <t xml:space="preserve">
when doing a filter for this use "FTE INCL CODE" "PART
"</t>
        </r>
      </text>
    </comment>
    <comment ref="P10" authorId="0" shapeId="0">
      <text>
        <r>
          <rPr>
            <b/>
            <sz val="9"/>
            <color indexed="81"/>
            <rFont val="Tahoma"/>
            <family val="2"/>
          </rPr>
          <t>Windows User:</t>
        </r>
        <r>
          <rPr>
            <sz val="9"/>
            <color indexed="81"/>
            <rFont val="Tahoma"/>
            <family val="2"/>
          </rPr>
          <t xml:space="preserve">
when doing a filter for this use "FTE INCL CODE" "PART"</t>
        </r>
      </text>
    </comment>
    <comment ref="T10" authorId="0" shapeId="0">
      <text>
        <r>
          <rPr>
            <b/>
            <sz val="9"/>
            <color indexed="81"/>
            <rFont val="Tahoma"/>
            <family val="2"/>
          </rPr>
          <t>Windows User:</t>
        </r>
        <r>
          <rPr>
            <sz val="9"/>
            <color indexed="81"/>
            <rFont val="Tahoma"/>
            <family val="2"/>
          </rPr>
          <t xml:space="preserve">
when doing a filter for this use "FTE INCL CODE" "PART"</t>
        </r>
      </text>
    </comment>
    <comment ref="U10" authorId="0" shapeId="0">
      <text>
        <r>
          <rPr>
            <b/>
            <sz val="9"/>
            <color indexed="81"/>
            <rFont val="Tahoma"/>
            <family val="2"/>
          </rPr>
          <t>Windows User:</t>
        </r>
        <r>
          <rPr>
            <sz val="9"/>
            <color indexed="81"/>
            <rFont val="Tahoma"/>
            <family val="2"/>
          </rPr>
          <t xml:space="preserve">
OJVD students do not count on a4 or a5.  They show up on the SFPR as going to the traditional district/JVS of their choice ex Coventry/Portage Lakes JVSD. They are a type JVSD or JVSE.  .2 goes to the the tradiitonal district and .8 to the JVS through the OE adj.  The state kicks in another .2 to the JVS so that the JVS gets the total 1.0</t>
        </r>
      </text>
    </comment>
    <comment ref="V10" authorId="0" shapeId="0">
      <text>
        <r>
          <rPr>
            <b/>
            <sz val="9"/>
            <color indexed="81"/>
            <rFont val="Tahoma"/>
            <family val="2"/>
          </rPr>
          <t>Windows User:</t>
        </r>
        <r>
          <rPr>
            <sz val="9"/>
            <color indexed="81"/>
            <rFont val="Tahoma"/>
            <family val="2"/>
          </rPr>
          <t xml:space="preserve">
OPID students do not count on a4 or a5.  They show up on the SFPR as going to the tradiitonal district/JVS of their choice ex Coventry/Portage Lakes JVSD. They are a type JVSD or JVSE.  .2 goes to the the tradiitonal district and .8 to the JVS through the OE adj.  The state kicks in another .2 to the JVS so that the JVS gets the total 1.0</t>
        </r>
      </text>
    </comment>
    <comment ref="F11" authorId="0" shapeId="0">
      <text>
        <r>
          <rPr>
            <b/>
            <sz val="9"/>
            <color indexed="81"/>
            <rFont val="Tahoma"/>
            <family val="2"/>
          </rPr>
          <t>Windows User:</t>
        </r>
        <r>
          <rPr>
            <sz val="9"/>
            <color indexed="81"/>
            <rFont val="Tahoma"/>
            <family val="2"/>
          </rPr>
          <t xml:space="preserve">
when doing a filter for this use "FTE INCL CODE" "FULL"</t>
        </r>
      </text>
    </comment>
    <comment ref="G11" authorId="0" shapeId="0">
      <text>
        <r>
          <rPr>
            <b/>
            <sz val="9"/>
            <color indexed="81"/>
            <rFont val="Tahoma"/>
            <family val="2"/>
          </rPr>
          <t>Windows User:</t>
        </r>
        <r>
          <rPr>
            <sz val="9"/>
            <color indexed="81"/>
            <rFont val="Tahoma"/>
            <family val="2"/>
          </rPr>
          <t xml:space="preserve">
when doing a filter for this use "FTE INCL CODE" "FULL"</t>
        </r>
      </text>
    </comment>
    <comment ref="H11"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N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O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R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S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N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O27"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R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S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N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O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Q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R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S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K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S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Q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O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Q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S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T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U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V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4" authorId="0" shapeId="0">
      <text>
        <r>
          <rPr>
            <b/>
            <sz val="9"/>
            <color indexed="81"/>
            <rFont val="Tahoma"/>
            <family val="2"/>
          </rPr>
          <t>Windows User:</t>
        </r>
        <r>
          <rPr>
            <sz val="9"/>
            <color indexed="81"/>
            <rFont val="Tahoma"/>
            <family val="2"/>
          </rPr>
          <t xml:space="preserve">
PreSchool - Traditional School Educating
</t>
        </r>
      </text>
    </comment>
    <comment ref="E44" authorId="0" shapeId="0">
      <text>
        <r>
          <rPr>
            <b/>
            <sz val="9"/>
            <color indexed="81"/>
            <rFont val="Tahoma"/>
            <family val="2"/>
          </rPr>
          <t>Windows User:</t>
        </r>
        <r>
          <rPr>
            <sz val="9"/>
            <color indexed="81"/>
            <rFont val="Tahoma"/>
            <family val="2"/>
          </rPr>
          <t xml:space="preserve">
PreSchool-ESC Educating-Funding not transferred to ESC</t>
        </r>
      </text>
    </comment>
    <comment ref="F44" authorId="0" shapeId="0">
      <text>
        <r>
          <rPr>
            <b/>
            <sz val="9"/>
            <color indexed="81"/>
            <rFont val="Tahoma"/>
            <family val="2"/>
          </rPr>
          <t>Windows User:</t>
        </r>
        <r>
          <rPr>
            <sz val="9"/>
            <color indexed="81"/>
            <rFont val="Tahoma"/>
            <family val="2"/>
          </rPr>
          <t xml:space="preserve">
Preschool-Non-resident district educating (not open enrolled)</t>
        </r>
      </text>
    </comment>
    <comment ref="G44" authorId="0" shapeId="0">
      <text>
        <r>
          <rPr>
            <b/>
            <sz val="9"/>
            <color indexed="81"/>
            <rFont val="Tahoma"/>
            <family val="2"/>
          </rPr>
          <t>Windows User:</t>
        </r>
        <r>
          <rPr>
            <sz val="9"/>
            <color indexed="81"/>
            <rFont val="Tahoma"/>
            <family val="2"/>
          </rPr>
          <t xml:space="preserve">
Preschool-Open Enrolled District educating
</t>
        </r>
      </text>
    </comment>
    <comment ref="H44" authorId="0" shapeId="0">
      <text>
        <r>
          <rPr>
            <b/>
            <sz val="9"/>
            <color indexed="81"/>
            <rFont val="Tahoma"/>
            <family val="2"/>
          </rPr>
          <t>Windows User:</t>
        </r>
        <r>
          <rPr>
            <sz val="9"/>
            <color indexed="81"/>
            <rFont val="Tahoma"/>
            <family val="2"/>
          </rPr>
          <t xml:space="preserve">
PreSchool-ESC Educating-Funds transferred to ESC
</t>
        </r>
      </text>
    </comment>
    <comment ref="I44" authorId="0" shapeId="0">
      <text>
        <r>
          <rPr>
            <b/>
            <sz val="9"/>
            <color indexed="81"/>
            <rFont val="Tahoma"/>
            <family val="2"/>
          </rPr>
          <t>Windows User:</t>
        </r>
        <r>
          <rPr>
            <sz val="9"/>
            <color indexed="81"/>
            <rFont val="Tahoma"/>
            <family val="2"/>
          </rPr>
          <t xml:space="preserve">
Preschool educated at County Bd of DD captured in BDD adj below</t>
        </r>
      </text>
    </comment>
    <comment ref="J44" authorId="0" shapeId="0">
      <text>
        <r>
          <rPr>
            <b/>
            <sz val="9"/>
            <color indexed="81"/>
            <rFont val="Tahoma"/>
            <family val="2"/>
          </rPr>
          <t>Windows User:</t>
        </r>
        <r>
          <rPr>
            <sz val="9"/>
            <color indexed="81"/>
            <rFont val="Tahoma"/>
            <family val="2"/>
          </rPr>
          <t xml:space="preserve">
Preschool-ESC educating via an open-enrolled distirict, funds not transferrred to ESC</t>
        </r>
      </text>
    </comment>
    <comment ref="K44" authorId="0" shapeId="0">
      <text>
        <r>
          <rPr>
            <b/>
            <sz val="9"/>
            <color indexed="81"/>
            <rFont val="Tahoma"/>
            <family val="2"/>
          </rPr>
          <t>Windows User:</t>
        </r>
        <r>
          <rPr>
            <sz val="9"/>
            <color indexed="81"/>
            <rFont val="Tahoma"/>
            <family val="2"/>
          </rPr>
          <t xml:space="preserve">
Preschool-ESC educating via an intermediate district, funds not transferred to ESC</t>
        </r>
      </text>
    </comment>
    <comment ref="L44" authorId="0" shapeId="0">
      <text>
        <r>
          <rPr>
            <b/>
            <sz val="9"/>
            <color indexed="81"/>
            <rFont val="Tahoma"/>
            <family val="2"/>
          </rPr>
          <t>Windows User:</t>
        </r>
        <r>
          <rPr>
            <sz val="9"/>
            <color indexed="81"/>
            <rFont val="Tahoma"/>
            <family val="2"/>
          </rPr>
          <t xml:space="preserve">
Preschool-ESC educating via an open-enrolled district, funds transferred to ESC
</t>
        </r>
      </text>
    </comment>
    <comment ref="M44" authorId="0" shapeId="0">
      <text>
        <r>
          <rPr>
            <b/>
            <sz val="9"/>
            <color indexed="81"/>
            <rFont val="Tahoma"/>
            <family val="2"/>
          </rPr>
          <t>Windows User:</t>
        </r>
        <r>
          <rPr>
            <sz val="9"/>
            <color indexed="81"/>
            <rFont val="Tahoma"/>
            <family val="2"/>
          </rPr>
          <t xml:space="preserve">
Preschhol-ESC educating via an intermediate district, funds transferred to ESC</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P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0"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1"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71" authorId="0" shapeId="0">
      <text>
        <r>
          <rPr>
            <b/>
            <sz val="9"/>
            <color indexed="81"/>
            <rFont val="Tahoma"/>
            <family val="2"/>
          </rPr>
          <t>Windows User:</t>
        </r>
        <r>
          <rPr>
            <sz val="9"/>
            <color indexed="81"/>
            <rFont val="Tahoma"/>
            <family val="2"/>
          </rPr>
          <t xml:space="preserve">
STEM District Student</t>
        </r>
      </text>
    </comment>
    <comment ref="Q7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73"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R77" authorId="0" shapeId="0">
      <text>
        <r>
          <rPr>
            <b/>
            <sz val="9"/>
            <color indexed="81"/>
            <rFont val="Tahoma"/>
            <family val="2"/>
          </rPr>
          <t>Windows User:</t>
        </r>
        <r>
          <rPr>
            <sz val="9"/>
            <color indexed="81"/>
            <rFont val="Tahoma"/>
            <family val="2"/>
          </rPr>
          <t xml:space="preserve">
Pre-School Open Enrollment
</t>
        </r>
      </text>
    </comment>
    <comment ref="S77" authorId="0" shapeId="0">
      <text>
        <r>
          <rPr>
            <b/>
            <sz val="9"/>
            <color indexed="81"/>
            <rFont val="Tahoma"/>
            <family val="2"/>
          </rPr>
          <t>Windows User:</t>
        </r>
        <r>
          <rPr>
            <sz val="9"/>
            <color indexed="81"/>
            <rFont val="Tahoma"/>
            <family val="2"/>
          </rPr>
          <t xml:space="preserve">
Open Enrolled District to District</t>
        </r>
      </text>
    </comment>
    <comment ref="T77" authorId="0" shapeId="0">
      <text>
        <r>
          <rPr>
            <b/>
            <sz val="9"/>
            <color indexed="81"/>
            <rFont val="Tahoma"/>
            <family val="2"/>
          </rPr>
          <t>Windows User:</t>
        </r>
        <r>
          <rPr>
            <sz val="9"/>
            <color indexed="81"/>
            <rFont val="Tahoma"/>
            <family val="2"/>
          </rPr>
          <t xml:space="preserve">
Open Enrolled-JVSD-Counted in Resident use column M and IRN in B4
</t>
        </r>
      </text>
    </comment>
    <comment ref="V77" authorId="0" shapeId="0">
      <text>
        <r>
          <rPr>
            <b/>
            <sz val="9"/>
            <color indexed="81"/>
            <rFont val="Tahoma"/>
            <family val="2"/>
          </rPr>
          <t>Windows User:</t>
        </r>
        <r>
          <rPr>
            <sz val="9"/>
            <color indexed="81"/>
            <rFont val="Tahoma"/>
            <family val="2"/>
          </rPr>
          <t xml:space="preserve">
Open Enrolled -JVSD via intermediate district-Non-Jointure</t>
        </r>
      </text>
    </comment>
    <comment ref="R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7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7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6"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9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99" authorId="0" shapeId="0">
      <text>
        <r>
          <rPr>
            <b/>
            <sz val="9"/>
            <color indexed="81"/>
            <rFont val="Tahoma"/>
            <family val="2"/>
          </rPr>
          <t>Windows User:</t>
        </r>
        <r>
          <rPr>
            <sz val="9"/>
            <color indexed="81"/>
            <rFont val="Tahoma"/>
            <family val="2"/>
          </rPr>
          <t xml:space="preserve">
Pre-School Open Enrollment
</t>
        </r>
      </text>
    </comment>
    <comment ref="S99" authorId="0" shapeId="0">
      <text>
        <r>
          <rPr>
            <b/>
            <sz val="9"/>
            <color indexed="81"/>
            <rFont val="Tahoma"/>
            <family val="2"/>
          </rPr>
          <t>Windows User:</t>
        </r>
        <r>
          <rPr>
            <sz val="9"/>
            <color indexed="81"/>
            <rFont val="Tahoma"/>
            <family val="2"/>
          </rPr>
          <t xml:space="preserve">
Open Enrolled District to District</t>
        </r>
      </text>
    </comment>
    <comment ref="T99" authorId="0" shapeId="0">
      <text>
        <r>
          <rPr>
            <b/>
            <sz val="9"/>
            <color indexed="81"/>
            <rFont val="Tahoma"/>
            <family val="2"/>
          </rPr>
          <t>Windows User:</t>
        </r>
        <r>
          <rPr>
            <sz val="9"/>
            <color indexed="81"/>
            <rFont val="Tahoma"/>
            <family val="2"/>
          </rPr>
          <t xml:space="preserve">
Open Enrolled-JVSD-Counted in Resident
</t>
        </r>
      </text>
    </comment>
    <comment ref="V99" authorId="0" shapeId="0">
      <text>
        <r>
          <rPr>
            <b/>
            <sz val="9"/>
            <color indexed="81"/>
            <rFont val="Tahoma"/>
            <family val="2"/>
          </rPr>
          <t>Windows User:</t>
        </r>
        <r>
          <rPr>
            <sz val="9"/>
            <color indexed="81"/>
            <rFont val="Tahoma"/>
            <family val="2"/>
          </rPr>
          <t xml:space="preserve">
Open Enrolled -JVSD via intermediate district-Non-Jointure</t>
        </r>
      </text>
    </comment>
    <comment ref="R10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D147" authorId="0" shapeId="0">
      <text>
        <r>
          <rPr>
            <b/>
            <sz val="9"/>
            <color indexed="81"/>
            <rFont val="Tahoma"/>
            <family val="2"/>
          </rPr>
          <t>Windows User:</t>
        </r>
        <r>
          <rPr>
            <sz val="9"/>
            <color indexed="81"/>
            <rFont val="Tahoma"/>
            <family val="2"/>
          </rPr>
          <t xml:space="preserve">
Preschool educated at County Bd of DD</t>
        </r>
      </text>
    </comment>
  </commentList>
</comments>
</file>

<file path=xl/sharedStrings.xml><?xml version="1.0" encoding="utf-8"?>
<sst xmlns="http://schemas.openxmlformats.org/spreadsheetml/2006/main" count="1030" uniqueCount="873">
  <si>
    <t>RGJV</t>
  </si>
  <si>
    <t>OPDD</t>
  </si>
  <si>
    <t>COMM</t>
  </si>
  <si>
    <t>CTVC</t>
  </si>
  <si>
    <t>OPID</t>
  </si>
  <si>
    <t>SFPR</t>
  </si>
  <si>
    <t>Difference</t>
  </si>
  <si>
    <t>a -</t>
  </si>
  <si>
    <t xml:space="preserve">Base ADM Data           </t>
  </si>
  <si>
    <t>a1 -</t>
  </si>
  <si>
    <t>a2 -</t>
  </si>
  <si>
    <t>Total ADM:</t>
  </si>
  <si>
    <t xml:space="preserve">Jointure JVS ADM:   </t>
  </si>
  <si>
    <t>a5 -</t>
  </si>
  <si>
    <t>Contract Vocational ADM</t>
  </si>
  <si>
    <t>a6 -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</si>
  <si>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</si>
  <si>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</si>
  <si>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</si>
  <si>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</si>
  <si>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</si>
  <si>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</si>
  <si>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</si>
  <si>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</si>
  <si>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</si>
  <si>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</si>
  <si>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</si>
  <si>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</si>
  <si>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</si>
  <si>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</si>
  <si>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</si>
  <si>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</si>
  <si>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</si>
  <si>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</si>
  <si>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</si>
  <si>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</si>
  <si>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</si>
  <si>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</si>
  <si>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</si>
  <si>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</si>
  <si>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</si>
  <si>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</si>
  <si>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</si>
  <si>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</si>
  <si>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</si>
  <si>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</si>
  <si>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</si>
  <si>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</si>
  <si>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</si>
  <si>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</si>
  <si>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</si>
  <si>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</si>
  <si>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</si>
  <si>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</si>
  <si>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</si>
  <si>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</si>
  <si>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</si>
  <si>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</si>
  <si>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</si>
  <si>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</si>
  <si>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</si>
  <si>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</si>
  <si>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</si>
  <si>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</si>
  <si>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</si>
  <si>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</si>
  <si>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</si>
  <si>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</si>
  <si>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</si>
  <si>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</si>
  <si>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</si>
  <si>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</si>
  <si>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</si>
  <si>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</si>
  <si>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</si>
  <si>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</si>
  <si>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</si>
  <si>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</si>
  <si>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</si>
  <si>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</si>
  <si>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</si>
  <si>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</si>
  <si>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</si>
  <si>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</si>
  <si>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</si>
  <si>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</si>
  <si>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</si>
  <si>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</si>
  <si>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</si>
  <si>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</si>
  <si>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</si>
  <si>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</si>
  <si>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</si>
  <si>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</si>
  <si>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</si>
  <si>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</si>
  <si>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</si>
  <si>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RPT IRN</t>
  </si>
  <si>
    <t>RES IRN</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</si>
  <si>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</si>
  <si>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</si>
  <si>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</si>
  <si>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</si>
  <si>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</si>
  <si>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</si>
  <si>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</si>
  <si>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</si>
  <si>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</si>
  <si>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</si>
  <si>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</si>
  <si>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</si>
  <si>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</si>
  <si>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</si>
  <si>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LEA TYPE</t>
  </si>
  <si>
    <t>RPT DEST IRN</t>
  </si>
  <si>
    <t>SSID</t>
  </si>
  <si>
    <t>LEA IRN</t>
  </si>
  <si>
    <t>Not available as of now</t>
  </si>
  <si>
    <t>(A-B = C)</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</si>
  <si>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</si>
  <si>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</si>
  <si>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</si>
  <si>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</si>
  <si>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</si>
  <si>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</si>
  <si>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</si>
  <si>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</si>
  <si>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</si>
  <si>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</si>
  <si>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</si>
  <si>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</si>
  <si>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</si>
  <si>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</si>
  <si>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</si>
  <si>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</si>
  <si>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</si>
  <si>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</si>
  <si>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</si>
  <si>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</si>
  <si>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</si>
  <si>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</si>
  <si>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</si>
  <si>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</si>
  <si>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</si>
  <si>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</si>
  <si>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</si>
  <si>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</si>
  <si>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</si>
  <si>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</si>
  <si>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</si>
  <si>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</si>
  <si>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</si>
  <si>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</si>
  <si>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</si>
  <si>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</si>
  <si>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</si>
  <si>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</si>
  <si>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</si>
  <si>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</si>
  <si>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</si>
  <si>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</si>
  <si>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</si>
  <si>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</si>
  <si>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</si>
  <si>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</si>
  <si>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</si>
  <si>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</si>
  <si>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</si>
  <si>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</si>
  <si>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</si>
  <si>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</si>
  <si>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</si>
  <si>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</si>
  <si>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</si>
  <si>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</si>
  <si>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</si>
  <si>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</si>
  <si>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</si>
  <si>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</si>
  <si>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</si>
  <si>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</si>
  <si>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</si>
  <si>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</si>
  <si>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</si>
  <si>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</si>
  <si>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</si>
  <si>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</si>
  <si>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</si>
  <si>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</si>
  <si>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</si>
  <si>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</si>
  <si>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</si>
  <si>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</si>
  <si>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</si>
  <si>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</si>
  <si>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</si>
  <si>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</si>
  <si>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</si>
  <si>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</si>
  <si>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</si>
  <si>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</si>
  <si>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</si>
  <si>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</si>
  <si>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</si>
  <si>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</si>
  <si>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</si>
  <si>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</si>
  <si>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</si>
  <si>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</si>
  <si>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</si>
  <si>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</si>
  <si>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</si>
  <si>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</si>
  <si>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</si>
  <si>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</si>
  <si>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</si>
  <si>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</si>
  <si>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</si>
  <si>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</si>
  <si>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</si>
  <si>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</si>
  <si>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</si>
  <si>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</si>
  <si>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</si>
  <si>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</si>
  <si>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</si>
  <si>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</si>
  <si>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</si>
  <si>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</si>
  <si>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</si>
  <si>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</si>
  <si>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</si>
  <si>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</si>
  <si>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</si>
  <si>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</si>
  <si>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</si>
  <si>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</si>
  <si>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</si>
  <si>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</si>
  <si>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</si>
  <si>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</si>
  <si>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</si>
  <si>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</si>
  <si>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</si>
  <si>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</si>
  <si>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</si>
  <si>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</si>
  <si>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</si>
  <si>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</si>
  <si>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</si>
  <si>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</si>
  <si>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</si>
  <si>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</si>
  <si>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</si>
  <si>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</si>
  <si>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</si>
  <si>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</si>
  <si>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</si>
  <si>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</si>
  <si>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</si>
  <si>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</si>
  <si>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</si>
  <si>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</si>
  <si>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</si>
  <si>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</si>
  <si>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</si>
  <si>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</si>
  <si>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</si>
  <si>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</si>
  <si>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</si>
  <si>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</si>
  <si>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</si>
  <si>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</si>
  <si>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</si>
  <si>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</si>
  <si>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</si>
  <si>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</si>
  <si>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</si>
  <si>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</si>
  <si>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</si>
  <si>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</si>
  <si>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</si>
  <si>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</si>
  <si>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</si>
  <si>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</si>
  <si>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</si>
  <si>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</si>
  <si>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</si>
  <si>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</si>
  <si>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</si>
  <si>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</si>
  <si>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</si>
  <si>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</si>
  <si>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</si>
  <si>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</si>
  <si>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</si>
  <si>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</si>
  <si>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</si>
  <si>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</si>
  <si>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</si>
  <si>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</si>
  <si>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</si>
  <si>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</si>
  <si>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</si>
  <si>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</si>
  <si>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</si>
  <si>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</si>
  <si>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</si>
  <si>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</si>
  <si>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</si>
  <si>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</si>
  <si>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</si>
  <si>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</si>
  <si>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</si>
  <si>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</si>
  <si>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</si>
  <si>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</si>
  <si>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</si>
  <si>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</si>
  <si>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</si>
  <si>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</si>
  <si>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</si>
  <si>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</si>
  <si>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</si>
  <si>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</si>
  <si>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</si>
  <si>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</si>
  <si>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</si>
  <si>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</si>
  <si>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</si>
  <si>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</si>
  <si>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</si>
  <si>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</si>
  <si>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</si>
  <si>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</si>
  <si>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</si>
  <si>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</si>
  <si>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</si>
  <si>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</si>
  <si>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</si>
  <si>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</si>
  <si>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</si>
  <si>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</si>
  <si>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</si>
  <si>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</si>
  <si>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</si>
  <si>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</si>
  <si>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</si>
  <si>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</si>
  <si>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</si>
  <si>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</si>
  <si>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</si>
  <si>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</si>
  <si>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</si>
  <si>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</si>
  <si>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</si>
  <si>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</si>
  <si>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</si>
  <si>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</si>
  <si>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</si>
  <si>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</si>
  <si>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</si>
  <si>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</si>
  <si>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</si>
  <si>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</si>
  <si>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</si>
  <si>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</si>
  <si>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</si>
  <si>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</si>
  <si>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</si>
  <si>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</si>
  <si>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</si>
  <si>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</si>
  <si>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</si>
  <si>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</si>
  <si>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</si>
  <si>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</si>
  <si>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</si>
  <si>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</si>
  <si>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</si>
  <si>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</si>
  <si>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</si>
  <si>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</si>
  <si>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</si>
  <si>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</si>
  <si>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</si>
  <si>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</si>
  <si>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</si>
  <si>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</si>
  <si>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</si>
  <si>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</si>
  <si>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</si>
  <si>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</si>
  <si>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</si>
  <si>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</si>
  <si>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</si>
  <si>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</si>
  <si>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</si>
  <si>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</si>
  <si>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</si>
  <si>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</si>
  <si>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</si>
  <si>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</si>
  <si>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</si>
  <si>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</si>
  <si>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</si>
  <si>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</si>
  <si>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</si>
  <si>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</si>
  <si>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</si>
  <si>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</si>
  <si>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</si>
  <si>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</si>
  <si>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</si>
  <si>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</si>
  <si>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</si>
  <si>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</si>
  <si>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</si>
  <si>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</si>
  <si>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</si>
  <si>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</si>
  <si>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</si>
  <si>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</si>
  <si>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</si>
  <si>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</si>
  <si>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</si>
  <si>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</si>
  <si>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</si>
  <si>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</si>
  <si>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</si>
  <si>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</si>
  <si>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</si>
  <si>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</si>
  <si>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</si>
  <si>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</si>
  <si>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</si>
  <si>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</si>
  <si>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</si>
  <si>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</si>
  <si>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</si>
  <si>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</si>
  <si>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</si>
  <si>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</si>
  <si>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</si>
  <si>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</si>
  <si>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</si>
  <si>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</si>
  <si>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</si>
  <si>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</si>
  <si>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</si>
  <si>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</si>
  <si>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</si>
  <si>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</si>
  <si>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</si>
  <si>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</si>
  <si>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</si>
  <si>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</si>
  <si>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</si>
  <si>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</si>
  <si>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</si>
  <si>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</si>
  <si>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</si>
  <si>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</si>
  <si>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</si>
  <si>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</si>
  <si>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</si>
  <si>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</si>
  <si>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</si>
  <si>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</si>
  <si>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</si>
  <si>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</si>
  <si>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</si>
  <si>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</si>
  <si>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</si>
  <si>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</si>
  <si>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</si>
  <si>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</si>
  <si>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</si>
  <si>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</si>
  <si>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</si>
  <si>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</si>
  <si>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</si>
  <si>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</si>
  <si>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</si>
  <si>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</si>
  <si>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</si>
  <si>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</si>
  <si>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</si>
  <si>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</si>
  <si>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</si>
  <si>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</si>
  <si>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</si>
  <si>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</si>
  <si>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</si>
  <si>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</si>
  <si>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</si>
  <si>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</si>
  <si>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</si>
  <si>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</si>
  <si>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</si>
  <si>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</si>
  <si>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</si>
  <si>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</si>
  <si>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</si>
  <si>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</si>
  <si>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</si>
  <si>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</si>
  <si>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</si>
  <si>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</si>
  <si>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</si>
  <si>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</si>
  <si>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</si>
  <si>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</si>
  <si>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</si>
  <si>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</si>
  <si>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</si>
  <si>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</si>
  <si>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</si>
  <si>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</si>
  <si>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</si>
  <si>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</si>
  <si>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</si>
  <si>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</si>
  <si>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</si>
  <si>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</si>
  <si>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</si>
  <si>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</si>
  <si>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</si>
  <si>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</si>
  <si>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</si>
  <si>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</si>
  <si>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</si>
  <si>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</si>
  <si>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</si>
  <si>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</si>
  <si>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</si>
  <si>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</si>
  <si>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</si>
  <si>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</si>
  <si>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</si>
  <si>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</si>
  <si>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</si>
  <si>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</si>
  <si>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</si>
  <si>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</si>
  <si>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</si>
  <si>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</si>
  <si>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</si>
  <si>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</si>
  <si>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</si>
  <si>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</si>
  <si>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</si>
  <si>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</si>
  <si>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</si>
  <si>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</si>
  <si>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</si>
  <si>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</si>
  <si>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</si>
  <si>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</si>
  <si>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</si>
  <si>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</si>
  <si>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</si>
  <si>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</si>
  <si>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</si>
  <si>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</si>
  <si>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</si>
  <si>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</si>
  <si>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</si>
  <si>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</si>
  <si>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</si>
  <si>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</si>
  <si>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</si>
  <si>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</si>
  <si>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</si>
  <si>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</si>
  <si>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</si>
  <si>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</si>
  <si>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</si>
  <si>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</si>
  <si>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</si>
  <si>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</si>
  <si>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</si>
  <si>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</si>
  <si>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</si>
  <si>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</si>
  <si>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</si>
  <si>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</si>
  <si>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</si>
  <si>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</si>
  <si>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</si>
  <si>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</si>
  <si>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</si>
  <si>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</si>
  <si>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</si>
  <si>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</si>
  <si>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</si>
  <si>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</si>
  <si>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</si>
  <si>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</si>
  <si>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</si>
  <si>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</si>
  <si>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</si>
  <si>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</si>
  <si>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</si>
  <si>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</si>
  <si>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</si>
  <si>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</si>
  <si>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</si>
  <si>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</si>
  <si>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</si>
  <si>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</si>
  <si>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</si>
  <si>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</si>
  <si>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</si>
  <si>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</si>
  <si>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</si>
  <si>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</si>
  <si>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</si>
  <si>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</si>
  <si>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</si>
  <si>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</si>
  <si>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</si>
  <si>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</si>
  <si>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</si>
  <si>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</si>
  <si>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</si>
  <si>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</si>
  <si>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</si>
  <si>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</si>
  <si>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</si>
  <si>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</si>
  <si>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</si>
  <si>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</si>
  <si>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</si>
  <si>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</si>
  <si>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</si>
  <si>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</si>
  <si>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</si>
  <si>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</si>
  <si>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</si>
  <si>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</si>
  <si>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</si>
  <si>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</si>
  <si>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</si>
  <si>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</si>
  <si>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</si>
  <si>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</si>
  <si>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</si>
  <si>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</si>
  <si>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</si>
  <si>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</si>
  <si>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</si>
  <si>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</si>
  <si>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</si>
  <si>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</si>
  <si>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</si>
  <si>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</si>
  <si>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</si>
  <si>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</si>
  <si>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</si>
  <si>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</si>
  <si>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</si>
  <si>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</si>
  <si>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</si>
  <si>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</si>
  <si>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</si>
  <si>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</si>
  <si>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</si>
  <si>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</si>
  <si>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</si>
  <si>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</si>
  <si>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</si>
  <si>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</si>
  <si>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</si>
  <si>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</si>
  <si>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</si>
  <si>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</si>
  <si>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</si>
  <si>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</si>
  <si>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</si>
  <si>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</si>
  <si>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</si>
  <si>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</si>
  <si>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</si>
  <si>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</si>
  <si>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</si>
  <si>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</si>
  <si>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</si>
  <si>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</si>
  <si>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</si>
  <si>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</si>
  <si>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</si>
  <si>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</si>
  <si>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</si>
  <si>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</si>
  <si>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</si>
  <si>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</si>
  <si>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</si>
  <si>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</si>
  <si>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</si>
  <si>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</si>
  <si>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</si>
  <si>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</si>
  <si>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</si>
  <si>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</si>
  <si>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</si>
  <si>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</si>
  <si>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</si>
  <si>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</si>
  <si>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</si>
  <si>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</si>
  <si>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</si>
  <si>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</si>
  <si>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</si>
  <si>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</si>
  <si>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</si>
  <si>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</si>
  <si>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</si>
  <si>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</si>
  <si>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</si>
  <si>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</si>
  <si>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</si>
  <si>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</si>
  <si>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</si>
  <si>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</si>
  <si>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</si>
  <si>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</si>
  <si>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</si>
  <si>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</si>
  <si>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</si>
  <si>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</si>
  <si>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</si>
  <si>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</si>
  <si>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</si>
  <si>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</si>
  <si>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</si>
  <si>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</si>
  <si>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</si>
  <si>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</si>
  <si>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</si>
  <si>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</si>
  <si>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</si>
  <si>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BLDG IRN</t>
  </si>
  <si>
    <t>EMIS ID</t>
  </si>
  <si>
    <t>LAST NAME</t>
  </si>
  <si>
    <t>FIRST NAME</t>
  </si>
  <si>
    <t>TOTAL ENROLL FOR THIS REC</t>
  </si>
  <si>
    <t>TOTAL FOR THIS CAL</t>
  </si>
  <si>
    <t>PBDD</t>
  </si>
  <si>
    <t>CTID</t>
  </si>
  <si>
    <t>CTOP</t>
  </si>
  <si>
    <t>Apollo</t>
  </si>
  <si>
    <t>Southern Hills</t>
  </si>
  <si>
    <t>Ashtabula County Technical and Career Center</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</si>
  <si>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</si>
  <si>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</si>
  <si>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</si>
  <si>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</si>
  <si>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</si>
  <si>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</si>
  <si>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</si>
  <si>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</si>
  <si>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</si>
  <si>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</si>
  <si>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</si>
  <si>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</si>
  <si>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</si>
  <si>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</si>
  <si>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</si>
  <si>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</si>
  <si>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</si>
  <si>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</si>
  <si>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</si>
  <si>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</si>
  <si>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</si>
  <si>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</si>
  <si>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</si>
  <si>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</si>
  <si>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</si>
  <si>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</si>
  <si>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</si>
  <si>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</si>
  <si>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</si>
  <si>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</si>
  <si>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</si>
  <si>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</si>
  <si>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</si>
  <si>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</si>
  <si>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</si>
  <si>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</si>
  <si>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</si>
  <si>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</si>
  <si>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</si>
  <si>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</si>
  <si>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</si>
  <si>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</si>
  <si>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</si>
  <si>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</si>
  <si>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</si>
  <si>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</si>
  <si>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</si>
  <si>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</si>
  <si>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</si>
  <si>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</si>
  <si>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</si>
  <si>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</si>
  <si>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</si>
  <si>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</si>
  <si>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</si>
  <si>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ATSM</t>
  </si>
  <si>
    <t>EDCH</t>
  </si>
  <si>
    <t>JPSN</t>
  </si>
  <si>
    <t>(C)</t>
  </si>
  <si>
    <t>PSNR</t>
  </si>
  <si>
    <t>VE Services Adjustment</t>
  </si>
  <si>
    <t>$ Amt</t>
  </si>
  <si>
    <t>State Share Index</t>
  </si>
  <si>
    <t>Deduct Amount</t>
  </si>
  <si>
    <t xml:space="preserve">total career tech FTE </t>
  </si>
  <si>
    <t>PSOP</t>
  </si>
  <si>
    <t>a3 -</t>
  </si>
  <si>
    <t xml:space="preserve">a4 - </t>
  </si>
  <si>
    <t xml:space="preserve">Adjusted Total ADM [a3-(.5*a4)]:   </t>
  </si>
  <si>
    <t xml:space="preserve">Formula ADM [a2-(0.8*a5)+(.02*a6)]:   </t>
  </si>
  <si>
    <t>Net Formula ADM [a1-(e4*0.75)-e5-(e6-e7)-e8-e9)]:</t>
  </si>
  <si>
    <t>Economic Disadvantaged Percentage:  (e10/a3)</t>
  </si>
  <si>
    <t>LOCAL CLASSRM CODE</t>
  </si>
  <si>
    <t>Curriculum Code</t>
  </si>
  <si>
    <t>Subject</t>
  </si>
  <si>
    <t>Avg CTE</t>
  </si>
  <si>
    <t>Course Start and End Date</t>
  </si>
  <si>
    <t>NFER</t>
  </si>
  <si>
    <t>PSON</t>
  </si>
  <si>
    <t>PSIN</t>
  </si>
  <si>
    <t>PSOT</t>
  </si>
  <si>
    <t>PSIT</t>
  </si>
  <si>
    <t>CLEV</t>
  </si>
  <si>
    <t>Fund</t>
  </si>
  <si>
    <t>OE</t>
  </si>
  <si>
    <t>Other</t>
  </si>
  <si>
    <t>Class</t>
  </si>
  <si>
    <t>Student</t>
  </si>
  <si>
    <t>CTEs</t>
  </si>
  <si>
    <t>Funding</t>
  </si>
  <si>
    <t>Count</t>
  </si>
  <si>
    <t>Category</t>
  </si>
  <si>
    <t>State Share</t>
  </si>
  <si>
    <t>State Amount</t>
  </si>
  <si>
    <t>Cat 1</t>
  </si>
  <si>
    <t>Cat 2</t>
  </si>
  <si>
    <t>Cat 3</t>
  </si>
  <si>
    <t>Cat 4</t>
  </si>
  <si>
    <t>Cat 5</t>
  </si>
  <si>
    <t>CTE Funding</t>
  </si>
  <si>
    <t>Subtotal</t>
  </si>
  <si>
    <t>Assoc Serv</t>
  </si>
  <si>
    <t>OE CTEs</t>
  </si>
  <si>
    <t>MIDDLE NAME</t>
  </si>
  <si>
    <t>Belmont-Harrison JVSD</t>
  </si>
  <si>
    <t>Tuition Kindergarten FTE:</t>
  </si>
  <si>
    <t>SENT REASON 1</t>
  </si>
  <si>
    <t>SENT REASON 1 PCT</t>
  </si>
  <si>
    <t>SENT REASON 2</t>
  </si>
  <si>
    <t>SENT REASON 2 PCT</t>
  </si>
  <si>
    <t>CAL ATTENDANCE PATTERN</t>
  </si>
  <si>
    <t>CAL DIST IRN</t>
  </si>
  <si>
    <t>CAL BLDG IRN</t>
  </si>
  <si>
    <t>CAL GRADE LEVEL</t>
  </si>
  <si>
    <t>RESULT CODE DESCR</t>
  </si>
  <si>
    <t>STDNT PCT OF TIME</t>
  </si>
  <si>
    <t>Jan #2</t>
  </si>
  <si>
    <t>FY17</t>
  </si>
  <si>
    <t>PRJV-6211-01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</si>
</sst>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3" formatCode="_(* #,##0.00_);_(* \(#,##0.00\);_(* &quot;-&quot;??_);_(@_)"/>
    <numFmt numFmtId="164" formatCode="_(* #,##0_);_(* \(#,##0\);_(* &quot;-&quot;??_);_(@_)"/>
    <numFmt numFmtId="165" formatCode="0.000000000"/>
    <numFmt numFmtId="166" formatCode="0.0000000000"/>
    <numFmt numFmtId="167" formatCode="_(* #,##0.00000_);_(* \(#,##0.00000\);_(*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
      <u/>
      <sz val="10"/>
      <color theme="1"/>
      <name val="Arial Unicode MS"/>
      <family val="2"/>
    </font>
    <font>
      <sz val="8"/>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7">
    <xf numFmtId="0" fontId="0" fillId="0" borderId="0" xfId="0"/>
    <xf numFmtId="0" fontId="0" fillId="0" borderId="0" xfId="0" applyFill="1"/>
    <xf numFmtId="0" fontId="18" fillId="0" borderId="0" xfId="0" applyFont="1" applyAlignment="1">
      <alignment vertical="center"/>
    </xf>
    <xf numFmtId="4" fontId="0" fillId="0" borderId="0" xfId="0" applyNumberFormat="1"/>
    <xf numFmtId="43" fontId="0" fillId="0" borderId="0" xfId="1" applyFont="1"/>
    <xf numFmtId="0" fontId="22" fillId="0" borderId="0" xfId="0" applyFont="1" applyAlignment="1">
      <alignment vertical="center"/>
    </xf>
    <xf numFmtId="0" fontId="0" fillId="33" borderId="0" xfId="0" applyFill="1" applyAlignment="1" applyProtection="1">
      <alignment horizontal="center" vertical="center"/>
      <protection hidden="1"/>
    </xf>
    <xf numFmtId="0" fontId="16" fillId="0" borderId="0" xfId="0" applyFont="1"/>
    <xf numFmtId="4" fontId="19" fillId="35" borderId="0" xfId="0" applyNumberFormat="1" applyFont="1" applyFill="1" applyProtection="1"/>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8" fontId="0" fillId="0" borderId="0" xfId="0" applyNumberFormat="1"/>
    <xf numFmtId="43" fontId="0" fillId="0" borderId="0" xfId="0" applyNumberFormat="1"/>
    <xf numFmtId="0" fontId="31" fillId="0" borderId="0" xfId="0" applyFont="1" applyAlignment="1">
      <alignment vertical="center"/>
    </xf>
    <xf numFmtId="0" fontId="0" fillId="0" borderId="0" xfId="0" applyNumberFormat="1"/>
    <xf numFmtId="49" fontId="0" fillId="0" borderId="0" xfId="0" applyNumberFormat="1"/>
    <xf numFmtId="0" fontId="33" fillId="0" borderId="0" xfId="0" applyFont="1" applyAlignment="1">
      <alignment vertical="center"/>
    </xf>
    <xf numFmtId="164" fontId="0" fillId="0" borderId="0" xfId="1" applyNumberFormat="1" applyFont="1"/>
    <xf numFmtId="0" fontId="0" fillId="0" borderId="0" xfId="0" applyFill="1" applyAlignment="1" applyProtection="1">
      <alignment horizontal="center" vertical="center"/>
      <protection hidden="1"/>
    </xf>
    <xf numFmtId="0" fontId="34" fillId="0" borderId="0" xfId="0" applyFont="1" applyAlignment="1">
      <alignment vertical="center"/>
    </xf>
    <xf numFmtId="6" fontId="0" fillId="0" borderId="0" xfId="0" applyNumberFormat="1"/>
    <xf numFmtId="166" fontId="0" fillId="37" borderId="0" xfId="0" applyNumberFormat="1" applyFill="1"/>
    <xf numFmtId="0" fontId="0" fillId="0" borderId="0" xfId="0" applyFont="1"/>
    <xf numFmtId="0" fontId="14" fillId="0" borderId="0" xfId="0" applyFont="1" applyFill="1"/>
    <xf numFmtId="0" fontId="0" fillId="0" borderId="0" xfId="0" applyFill="1" applyAlignment="1">
      <alignment horizontal="center"/>
    </xf>
    <xf numFmtId="0" fontId="0" fillId="0" borderId="0" xfId="0" applyAlignment="1">
      <alignment horizontal="center"/>
    </xf>
    <xf numFmtId="167" fontId="0" fillId="0" borderId="0" xfId="1" applyNumberFormat="1" applyFont="1" applyAlignment="1">
      <alignment horizontal="center"/>
    </xf>
    <xf numFmtId="167" fontId="0" fillId="0" borderId="0" xfId="1" applyNumberFormat="1" applyFont="1" applyFill="1" applyAlignment="1">
      <alignment horizontal="center"/>
    </xf>
    <xf numFmtId="0" fontId="0" fillId="40" borderId="0" xfId="0" applyFill="1" applyAlignment="1" applyProtection="1">
      <alignment horizontal="center" vertical="center"/>
      <protection hidden="1"/>
    </xf>
    <xf numFmtId="167" fontId="0" fillId="0" borderId="0" xfId="1" applyNumberFormat="1" applyFont="1" applyFill="1"/>
    <xf numFmtId="0" fontId="0" fillId="40" borderId="0" xfId="0" applyFill="1"/>
    <xf numFmtId="167" fontId="0" fillId="0" borderId="0" xfId="1" applyNumberFormat="1" applyFont="1"/>
    <xf numFmtId="167" fontId="0" fillId="0" borderId="0" xfId="0" applyNumberFormat="1"/>
    <xf numFmtId="167" fontId="0" fillId="0" borderId="0" xfId="0" applyNumberFormat="1" applyAlignment="1">
      <alignment horizontal="center"/>
    </xf>
    <xf numFmtId="0" fontId="0" fillId="0" borderId="0" xfId="0" applyProtection="1">
      <protection locked="0"/>
    </xf>
    <xf numFmtId="0" fontId="0" fillId="0" borderId="0" xfId="0" applyFill="1" applyProtection="1">
      <protection locked="0"/>
    </xf>
    <xf numFmtId="0" fontId="0" fillId="0" borderId="0" xfId="0" applyFont="1" applyFill="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16" fillId="0" borderId="0" xfId="0" applyFont="1" applyProtection="1">
      <protection locked="0"/>
    </xf>
    <xf numFmtId="0" fontId="19" fillId="0" borderId="0" xfId="0" applyFont="1" applyFill="1" applyAlignment="1" applyProtection="1">
      <alignment horizontal="center"/>
      <protection locked="0"/>
    </xf>
    <xf numFmtId="0" fontId="19" fillId="0" borderId="0" xfId="0" applyFont="1" applyFill="1" applyAlignment="1" applyProtection="1">
      <alignment vertical="center"/>
      <protection locked="0"/>
    </xf>
    <xf numFmtId="0" fontId="0" fillId="0" borderId="0" xfId="0" applyAlignment="1" applyProtection="1">
      <alignment vertical="center"/>
      <protection locked="0"/>
    </xf>
    <xf numFmtId="0" fontId="0" fillId="33" borderId="0" xfId="0" applyFill="1" applyAlignment="1" applyProtection="1">
      <alignment horizontal="center" vertical="center"/>
      <protection locked="0"/>
    </xf>
    <xf numFmtId="0" fontId="0" fillId="36" borderId="0" xfId="0" applyFill="1" applyAlignment="1" applyProtection="1">
      <alignment horizontal="center" vertical="center"/>
      <protection locked="0"/>
    </xf>
    <xf numFmtId="0" fontId="0" fillId="38" borderId="0" xfId="0" applyFill="1" applyAlignment="1" applyProtection="1">
      <alignment horizontal="center" vertical="center"/>
      <protection locked="0"/>
    </xf>
    <xf numFmtId="0" fontId="0" fillId="34"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Fill="1" applyAlignment="1" applyProtection="1">
      <protection locked="0"/>
    </xf>
    <xf numFmtId="4" fontId="19" fillId="0" borderId="0" xfId="0" applyNumberFormat="1" applyFont="1" applyFill="1" applyProtection="1">
      <protection locked="0"/>
    </xf>
    <xf numFmtId="4" fontId="19" fillId="0" borderId="0" xfId="0" applyNumberFormat="1" applyFont="1" applyFill="1" applyAlignment="1" applyProtection="1">
      <alignment vertical="center"/>
      <protection locked="0"/>
    </xf>
    <xf numFmtId="4" fontId="0" fillId="0" borderId="0" xfId="0" applyNumberFormat="1" applyProtection="1">
      <protection locked="0"/>
    </xf>
    <xf numFmtId="4" fontId="19" fillId="0" borderId="0" xfId="0" applyNumberFormat="1" applyFont="1" applyFill="1" applyAlignment="1" applyProtection="1">
      <alignment horizontal="right"/>
      <protection locked="0"/>
    </xf>
    <xf numFmtId="43" fontId="19" fillId="0" borderId="0" xfId="1" applyFont="1" applyFill="1" applyAlignment="1" applyProtection="1">
      <protection locked="0"/>
    </xf>
    <xf numFmtId="0" fontId="19" fillId="0" borderId="0" xfId="0" applyFont="1" applyFill="1" applyAlignment="1" applyProtection="1">
      <alignment horizontal="left"/>
      <protection locked="0"/>
    </xf>
    <xf numFmtId="0" fontId="20" fillId="0" borderId="0" xfId="0" applyFont="1" applyFill="1" applyAlignment="1" applyProtection="1">
      <protection locked="0"/>
    </xf>
    <xf numFmtId="0" fontId="0" fillId="0" borderId="0" xfId="0" applyFill="1" applyAlignment="1" applyProtection="1">
      <protection locked="0"/>
    </xf>
    <xf numFmtId="1" fontId="19" fillId="0" borderId="0" xfId="0" applyNumberFormat="1" applyFont="1" applyFill="1" applyAlignment="1" applyProtection="1">
      <alignment horizontal="center"/>
      <protection locked="0"/>
    </xf>
    <xf numFmtId="43" fontId="0" fillId="0" borderId="0" xfId="1" applyFont="1" applyAlignment="1" applyProtection="1">
      <alignment horizontal="center"/>
      <protection locked="0"/>
    </xf>
    <xf numFmtId="4" fontId="19" fillId="0" borderId="0" xfId="0" applyNumberFormat="1" applyFont="1" applyFill="1" applyAlignment="1" applyProtection="1">
      <protection locked="0"/>
    </xf>
    <xf numFmtId="0" fontId="21" fillId="0" borderId="0" xfId="0" applyFont="1" applyFill="1" applyAlignment="1" applyProtection="1">
      <alignment horizontal="center" vertical="center"/>
      <protection locked="0"/>
    </xf>
    <xf numFmtId="43" fontId="0" fillId="0" borderId="0" xfId="1" applyFont="1" applyProtection="1">
      <protection locked="0"/>
    </xf>
    <xf numFmtId="43" fontId="19" fillId="0" borderId="0" xfId="0" applyNumberFormat="1" applyFont="1" applyFill="1" applyAlignment="1" applyProtection="1">
      <protection locked="0"/>
    </xf>
    <xf numFmtId="2" fontId="19" fillId="0" borderId="0" xfId="0" applyNumberFormat="1" applyFont="1" applyFill="1" applyAlignment="1" applyProtection="1">
      <protection locked="0"/>
    </xf>
    <xf numFmtId="0" fontId="19" fillId="0" borderId="0" xfId="2" applyNumberFormat="1" applyFont="1" applyFill="1" applyAlignment="1" applyProtection="1">
      <alignment horizontal="right"/>
      <protection locked="0"/>
    </xf>
    <xf numFmtId="10" fontId="19" fillId="35" borderId="0" xfId="2" applyNumberFormat="1" applyFont="1" applyFill="1" applyAlignment="1" applyProtection="1">
      <alignment horizontal="right"/>
      <protection locked="0"/>
    </xf>
    <xf numFmtId="10" fontId="0" fillId="0" borderId="0" xfId="2" applyNumberFormat="1" applyFont="1" applyProtection="1">
      <protection locked="0"/>
    </xf>
    <xf numFmtId="0" fontId="24" fillId="0" borderId="0" xfId="0" applyFont="1" applyFill="1" applyAlignment="1" applyProtection="1">
      <protection locked="0"/>
    </xf>
    <xf numFmtId="9" fontId="28" fillId="0" borderId="0" xfId="2" applyFont="1" applyFill="1" applyAlignment="1" applyProtection="1">
      <alignment horizontal="center"/>
      <protection locked="0"/>
    </xf>
    <xf numFmtId="0" fontId="25" fillId="0" borderId="0" xfId="0" applyFont="1" applyAlignment="1" applyProtection="1">
      <alignment horizontal="center"/>
      <protection locked="0"/>
    </xf>
    <xf numFmtId="0" fontId="0" fillId="39" borderId="0" xfId="0" applyFill="1" applyAlignment="1" applyProtection="1">
      <alignment horizontal="center"/>
      <protection locked="0"/>
    </xf>
    <xf numFmtId="0" fontId="22" fillId="0" borderId="0" xfId="0" applyFont="1" applyAlignment="1" applyProtection="1">
      <alignment vertical="center"/>
      <protection locked="0"/>
    </xf>
    <xf numFmtId="0" fontId="23" fillId="0" borderId="0" xfId="0" applyFont="1" applyAlignment="1" applyProtection="1">
      <alignment vertical="center"/>
      <protection locked="0"/>
    </xf>
    <xf numFmtId="0" fontId="18" fillId="0" borderId="0" xfId="0" applyFont="1" applyAlignment="1" applyProtection="1">
      <alignment vertical="center"/>
      <protection locked="0"/>
    </xf>
    <xf numFmtId="43" fontId="0" fillId="0" borderId="0" xfId="0" applyNumberFormat="1" applyProtection="1">
      <protection locked="0"/>
    </xf>
    <xf numFmtId="0" fontId="24" fillId="0" borderId="0" xfId="0" applyFont="1" applyFill="1" applyAlignment="1" applyProtection="1">
      <alignment horizontal="center"/>
      <protection locked="0"/>
    </xf>
    <xf numFmtId="0" fontId="25" fillId="0" borderId="0" xfId="0" applyFont="1" applyProtection="1">
      <protection locked="0"/>
    </xf>
    <xf numFmtId="0" fontId="0" fillId="0" borderId="0" xfId="0" applyFill="1" applyAlignment="1" applyProtection="1">
      <alignment horizontal="center" vertical="center"/>
      <protection locked="0"/>
    </xf>
    <xf numFmtId="0" fontId="23" fillId="0" borderId="0" xfId="0" applyFont="1" applyAlignment="1" applyProtection="1">
      <alignment horizontal="center" vertical="center"/>
      <protection locked="0"/>
    </xf>
    <xf numFmtId="2" fontId="0" fillId="0" borderId="0" xfId="0" applyNumberFormat="1" applyProtection="1">
      <protection locked="0"/>
    </xf>
    <xf numFmtId="0" fontId="32" fillId="0" borderId="0" xfId="0" applyFont="1" applyAlignment="1" applyProtection="1">
      <alignment horizontal="center"/>
      <protection locked="0"/>
    </xf>
    <xf numFmtId="0" fontId="22" fillId="0" borderId="0" xfId="0" applyFont="1" applyAlignment="1" applyProtection="1">
      <alignment horizontal="center" vertical="center"/>
      <protection locked="0"/>
    </xf>
    <xf numFmtId="0" fontId="33" fillId="0" borderId="0" xfId="0" applyFont="1" applyAlignment="1" applyProtection="1">
      <alignment vertical="center"/>
      <protection locked="0"/>
    </xf>
    <xf numFmtId="0" fontId="0" fillId="0" borderId="0" xfId="0" applyAlignment="1" applyProtection="1">
      <alignment horizontal="center" wrapText="1"/>
      <protection locked="0"/>
    </xf>
    <xf numFmtId="164" fontId="0" fillId="0" borderId="0" xfId="1" applyNumberFormat="1" applyFont="1" applyProtection="1">
      <protection locked="0"/>
    </xf>
    <xf numFmtId="165" fontId="0" fillId="37" borderId="0" xfId="0" applyNumberFormat="1" applyFill="1" applyProtection="1">
      <protection locked="0"/>
    </xf>
    <xf numFmtId="165" fontId="0" fillId="0" borderId="0" xfId="0" applyNumberFormat="1" applyProtection="1">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35" fillId="0" borderId="0" xfId="0" applyFont="1"/>
    <xf numFmtId="0" fontId="35" fillId="0" borderId="0" xfId="0" applyFont="1" applyFill="1" applyAlignment="1">
      <alignment horizontal="center"/>
    </xf>
    <xf numFmtId="0" fontId="35" fillId="0" borderId="0" xfId="0" applyFont="1" applyFill="1"/>
    <xf numFmtId="0" fontId="0" fillId="41" borderId="0" xfId="0" applyFill="1" applyAlignment="1" applyProtection="1">
      <alignment horizontal="center" vertical="center"/>
      <protection hidden="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pierson/Documents/State%20Funding/FTE%20detail/FY17/Career%20Tech/FY17%20Jan%2025%20Career%20Tech%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E Detail"/>
      <sheetName val="CTE Detail"/>
      <sheetName val="CTE Analysis"/>
      <sheetName val="SFPR"/>
      <sheetName val="OE"/>
      <sheetName val="Other"/>
      <sheetName val="IRN"/>
    </sheetNames>
    <sheetDataSet>
      <sheetData sheetId="0"/>
      <sheetData sheetId="1">
        <row r="1">
          <cell r="D1" t="str">
            <v>LOCAL CLASSRM CODE</v>
          </cell>
          <cell r="M1" t="str">
            <v>ACTUAL FTE</v>
          </cell>
          <cell r="Q1" t="str">
            <v>FTE FUND PATTERN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pane ySplit="1" topLeftCell="A2" activePane="bottomLeft" state="frozen"/>
      <selection pane="bottomLeft" activeCell="H22" sqref="H22"/>
    </sheetView>
  </sheetViews>
  <sheetFormatPr defaultRowHeight="14.4" x14ac:dyDescent="0.3"/>
  <cols>
    <col min="16" max="16" width="9.109375" bestFit="1" customWidth="1"/>
    <col min="26" max="26" width="17" bestFit="1" customWidth="1"/>
  </cols>
  <sheetData>
    <row r="1" spans="1:35" x14ac:dyDescent="0.3">
      <c r="A1" t="s">
        <v>114</v>
      </c>
      <c r="B1" t="s">
        <v>742</v>
      </c>
      <c r="C1" t="s">
        <v>115</v>
      </c>
      <c r="D1" t="s">
        <v>743</v>
      </c>
      <c r="E1" t="s">
        <v>744</v>
      </c>
      <c r="F1" t="s">
        <v>745</v>
      </c>
      <c r="G1" t="s">
        <v>857</v>
      </c>
      <c r="H1" t="s">
        <v>116</v>
      </c>
      <c r="I1" t="s">
        <v>99</v>
      </c>
      <c r="J1" t="s">
        <v>101</v>
      </c>
      <c r="K1" t="s">
        <v>868</v>
      </c>
      <c r="L1" t="s">
        <v>102</v>
      </c>
      <c r="M1" t="s">
        <v>100</v>
      </c>
      <c r="N1" t="s">
        <v>111</v>
      </c>
      <c r="O1" t="s">
        <v>104</v>
      </c>
      <c r="P1" t="s">
        <v>105</v>
      </c>
      <c r="Q1" t="s">
        <v>103</v>
      </c>
      <c r="R1" t="s">
        <v>869</v>
      </c>
      <c r="S1" t="s">
        <v>860</v>
      </c>
      <c r="T1" t="s">
        <v>861</v>
      </c>
      <c r="U1" t="s">
        <v>862</v>
      </c>
      <c r="V1" t="s">
        <v>863</v>
      </c>
      <c r="W1" t="s">
        <v>106</v>
      </c>
      <c r="X1" t="s">
        <v>107</v>
      </c>
      <c r="Y1" t="s">
        <v>108</v>
      </c>
      <c r="Z1" t="s">
        <v>109</v>
      </c>
      <c r="AA1" t="s">
        <v>110</v>
      </c>
      <c r="AB1" t="s">
        <v>112</v>
      </c>
      <c r="AC1" t="s">
        <v>865</v>
      </c>
      <c r="AD1" t="s">
        <v>866</v>
      </c>
      <c r="AE1" t="s">
        <v>867</v>
      </c>
      <c r="AF1" t="s">
        <v>864</v>
      </c>
      <c r="AG1" t="s">
        <v>113</v>
      </c>
      <c r="AH1" t="s">
        <v>746</v>
      </c>
      <c r="AI1" t="s">
        <v>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2"/>
  <sheetViews>
    <sheetView workbookViewId="0">
      <selection activeCell="D28" sqref="D28"/>
    </sheetView>
  </sheetViews>
  <sheetFormatPr defaultRowHeight="14.4" x14ac:dyDescent="0.3"/>
  <cols>
    <col min="1" max="1" width="8.44140625" style="25" customWidth="1"/>
    <col min="2" max="2" width="8.109375" style="25" customWidth="1"/>
    <col min="3" max="3" width="8.88671875" style="25"/>
    <col min="4" max="4" width="14.44140625" style="25" customWidth="1"/>
    <col min="5" max="5" width="8.33203125" style="25" customWidth="1"/>
    <col min="6" max="6" width="16.88671875" style="25" customWidth="1"/>
    <col min="7" max="7" width="16.33203125" style="25" customWidth="1"/>
    <col min="8" max="8" width="9.5546875" style="25" customWidth="1"/>
    <col min="9" max="9" width="8.77734375" style="25" customWidth="1"/>
    <col min="10" max="10" width="8.88671875" style="25"/>
    <col min="11" max="11" width="33.21875" style="25" customWidth="1"/>
    <col min="12" max="14" width="8.88671875" style="25"/>
    <col min="15" max="15" width="69.6640625" style="25" customWidth="1"/>
    <col min="16" max="16" width="94.44140625" style="25" bestFit="1" customWidth="1"/>
    <col min="17" max="16384" width="8.88671875" style="25"/>
  </cols>
  <sheetData>
    <row r="12" spans="6:6" x14ac:dyDescent="0.3">
      <c r="F12"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15"/>
  <sheetViews>
    <sheetView tabSelected="1" topLeftCell="C1" workbookViewId="0">
      <selection activeCell="H13" sqref="H13"/>
    </sheetView>
  </sheetViews>
  <sheetFormatPr defaultRowHeight="14.4" x14ac:dyDescent="0.3"/>
  <cols>
    <col min="1" max="1" width="19.77734375" bestFit="1" customWidth="1"/>
    <col min="2" max="2" width="14.5546875" bestFit="1" customWidth="1"/>
    <col min="5" max="5" width="4.6640625" bestFit="1" customWidth="1"/>
    <col min="6" max="6" width="12.5546875" bestFit="1" customWidth="1"/>
    <col min="7" max="7" width="7.44140625" bestFit="1" customWidth="1"/>
    <col min="8" max="8" width="22.5546875" bestFit="1" customWidth="1"/>
    <col min="9" max="10" width="7.21875" bestFit="1" customWidth="1"/>
    <col min="11" max="11" width="7.44140625" bestFit="1" customWidth="1"/>
    <col min="12" max="12" width="22.5546875" bestFit="1" customWidth="1"/>
    <col min="13" max="13" width="5.33203125" bestFit="1" customWidth="1"/>
    <col min="14" max="14" width="5.109375" bestFit="1" customWidth="1"/>
    <col min="16" max="16" width="5.33203125" bestFit="1" customWidth="1"/>
    <col min="18" max="18" width="5.33203125" bestFit="1" customWidth="1"/>
    <col min="20" max="20" width="5.21875" bestFit="1" customWidth="1"/>
    <col min="21" max="22" width="5.21875" customWidth="1"/>
  </cols>
  <sheetData>
    <row r="1" spans="1:43" x14ac:dyDescent="0.3">
      <c r="C1" s="93"/>
      <c r="D1" s="28" t="s">
        <v>837</v>
      </c>
      <c r="E1" s="29" t="s">
        <v>5</v>
      </c>
      <c r="F1" s="28" t="s">
        <v>838</v>
      </c>
      <c r="G1" s="28" t="s">
        <v>839</v>
      </c>
      <c r="H1" s="29" t="s">
        <v>96</v>
      </c>
      <c r="I1" s="28" t="s">
        <v>840</v>
      </c>
      <c r="J1" s="28" t="s">
        <v>841</v>
      </c>
      <c r="AD1" s="28" t="s">
        <v>871</v>
      </c>
      <c r="AE1" s="28"/>
      <c r="AF1" s="28" t="s">
        <v>5</v>
      </c>
    </row>
    <row r="2" spans="1:43" x14ac:dyDescent="0.3">
      <c r="A2" s="1" t="s">
        <v>826</v>
      </c>
      <c r="B2" s="27" t="s">
        <v>827</v>
      </c>
      <c r="C2" s="94" t="s">
        <v>828</v>
      </c>
      <c r="D2" s="27" t="s">
        <v>77</v>
      </c>
      <c r="E2" s="30" t="s">
        <v>842</v>
      </c>
      <c r="F2" s="27" t="s">
        <v>842</v>
      </c>
      <c r="G2" s="27" t="s">
        <v>842</v>
      </c>
      <c r="H2" s="30" t="s">
        <v>842</v>
      </c>
      <c r="I2" s="27" t="s">
        <v>843</v>
      </c>
      <c r="J2" s="27" t="s">
        <v>844</v>
      </c>
      <c r="K2" s="27" t="s">
        <v>829</v>
      </c>
      <c r="L2" s="1" t="s">
        <v>830</v>
      </c>
      <c r="M2" s="31" t="s">
        <v>0</v>
      </c>
      <c r="N2" s="31" t="s">
        <v>95</v>
      </c>
      <c r="O2" s="31" t="s">
        <v>93</v>
      </c>
      <c r="P2" s="21" t="s">
        <v>1</v>
      </c>
      <c r="Q2" s="6" t="s">
        <v>94</v>
      </c>
      <c r="R2" s="6" t="s">
        <v>4</v>
      </c>
      <c r="S2" s="96" t="s">
        <v>749</v>
      </c>
      <c r="T2" s="96" t="s">
        <v>3</v>
      </c>
      <c r="U2" s="96" t="s">
        <v>89</v>
      </c>
      <c r="V2" s="96" t="s">
        <v>750</v>
      </c>
      <c r="W2" s="96" t="s">
        <v>119</v>
      </c>
      <c r="X2" s="1" t="s">
        <v>96</v>
      </c>
      <c r="Y2" s="21" t="s">
        <v>831</v>
      </c>
      <c r="AC2" t="s">
        <v>845</v>
      </c>
      <c r="AD2" t="s">
        <v>806</v>
      </c>
      <c r="AE2" t="s">
        <v>846</v>
      </c>
      <c r="AF2" t="s">
        <v>847</v>
      </c>
      <c r="AH2" s="1"/>
      <c r="AI2" s="1"/>
      <c r="AJ2" s="1"/>
      <c r="AK2" s="1"/>
      <c r="AL2" s="1"/>
      <c r="AM2" s="1"/>
      <c r="AN2" s="1"/>
      <c r="AO2" s="1"/>
      <c r="AP2" s="1"/>
      <c r="AQ2" s="1"/>
    </row>
    <row r="3" spans="1:43" x14ac:dyDescent="0.3">
      <c r="A3" t="s">
        <v>872</v>
      </c>
      <c r="B3" s="27" t="e">
        <f>VLOOKUP(A3,'CTE Detail'!$D$1:$T$9999,13,FALSE)</f>
        <v>#N/A</v>
      </c>
      <c r="C3" s="95" t="e">
        <f>VLOOKUP(A3,'CTE Detail'!$D$1:$T$9999,12,FALSE)</f>
        <v>#N/A</v>
      </c>
      <c r="D3" s="27" t="e">
        <f>VLOOKUP(A3,'CTE Detail'!$D$1:$T$9999,11,FALSE)</f>
        <v>#N/A</v>
      </c>
      <c r="E3" s="32">
        <f ca="1">SUMIFS('CTE Detail'!$M$1:$M$9999,'CTE Detail'!$D$1:$D$9999,'CTE analysis'!A3,'CTE Detail'!$Q$1:$Q$9999,"RGJV")+SUMIFS('CTE Detail'!$M$1:$M$9999,'CTE Detail'!$D$1:$D$9999,'CTE analysis'!A3,'CTE Detail'!$Q$1:$Q$9999,"JVNR")+SUMIFS('CTE Detail'!$M$1:$M$9999,'CTE Detail'!$D$1:$D$9999,'CTE analysis'!A3,'CTE Detail'!$Q$1:$Q$9999,"OJVR")</f>
        <v>0</v>
      </c>
      <c r="F3" s="32">
        <f ca="1">SUMIFS('CTE Detail'!$M$1:$M$9999,'CTE Detail'!$D$1:$D$9999,A3,'CTE Detail'!$Q$1:$Q$9999,"OJVD")+SUMIFS('CTE Detail'!$M$1:$M$9999,'CTE Detail'!$D$1:$D$9999,A3,'CTE Detail'!$Q$1:$Q$9999,"OPID")</f>
        <v>0</v>
      </c>
      <c r="G3" s="32">
        <f ca="1">SUMIFS('CTE Detail'!$M$1:$M$9999,'CTE Detail'!$D$1:$D$9999,A3,'CTE Detail'!$Q$1:$Q$9999,"CTID")+SUMIFS('CTE Detail'!$M$1:$M$9999,'CTE Detail'!$D$1:$D$9999,A3,'CTE Detail'!$Q$1:$Q$9999,"CTVC")+SUMIFS('CTE Detail'!$M$1:$M$9999,'CTE Detail'!$D$1:$D$9999,A3,'CTE Detail'!$Q$1:$Q$9999,"CTOP")+SUMIFS('CTE Detail'!$M$1:$M$9999,'CTE Detail'!$D$1:$D$9999,A3,'CTE Detail'!$Q$1:$Q$9999,"CTCR")</f>
        <v>0</v>
      </c>
      <c r="H3" s="32">
        <f ca="1">SUMIFS('CTE Detail'!$M$1:$M$9999,'CTE Detail'!$D$1:$D$9999,'CTE analysis'!A3,'CTE Detail'!$Q$1:$Q$9999,"&lt;&gt;NFER")</f>
        <v>0</v>
      </c>
      <c r="I3" s="4" t="e">
        <f>IF(D3=5,$AF$7*E3,IF(D3=4,E3*$AF$6,IF(D3=3,E3*$AF$5,IF(D3=2,E3*$AF$4,E3*$AF$3))))+IF(D3=5,$AD$7*F3,IF(D3=4,F3*$AD$6,IF(D3=3,F3*$AD$5,IF(D3=2,F3*$AD$4,F3*$AD$3))))+IF(D3=5,$AD$7*G3,IF(D3=4,G3*$AD$6,IF(D3=3,G3*$AD$5,IF(D3=2,G3*$AD$4,G3*$AD$3))))</f>
        <v>#N/A</v>
      </c>
      <c r="J3" s="28">
        <f>COUNTIFS('CTE Detail'!$D$1:$D$9999,$A3,'CTE Detail'!$M$1:$M$9999,"&gt;0",'CTE Detail'!$Q$1:$Q$9999,"&lt;&gt;NFER")</f>
        <v>0</v>
      </c>
      <c r="K3" s="1" t="str">
        <f ca="1">IFERROR(H3/J3,"")</f>
        <v/>
      </c>
      <c r="L3" s="1" t="e">
        <f>VLOOKUP(A3,'CTE Detail'!$D$1:$T$9999,8,FALSE)</f>
        <v>#N/A</v>
      </c>
      <c r="M3">
        <f>COUNTIFS('CTE Detail'!$Q$1:$Q$9999,M$2,'CTE Detail'!$D$1:$D$9999,$A3,'CTE Detail'!$M$1:$M$9999,"&gt;0")</f>
        <v>0</v>
      </c>
      <c r="N3">
        <f>COUNTIFS('CTE Detail'!$Q$1:$Q$9999,N$2,'CTE Detail'!$D$1:$D$9999,$A3,'CTE Detail'!$M$1:$M$9999,"&gt;0")</f>
        <v>0</v>
      </c>
      <c r="O3">
        <f>COUNTIFS('CTE Detail'!$Q$1:$Q$9999,O$2,'CTE Detail'!$D$1:$D$9999,$A3,'CTE Detail'!$M$1:$M$9999,"&gt;0")</f>
        <v>0</v>
      </c>
      <c r="P3">
        <f>COUNTIFS('CTE Detail'!$Q$1:$Q$9999,P$2,'CTE Detail'!$D$1:$D$9999,$A3,'CTE Detail'!$M$1:$M$9999,"&gt;0")</f>
        <v>0</v>
      </c>
      <c r="Q3">
        <f>COUNTIFS('CTE Detail'!$Q$1:$Q$9999,Q$2,'CTE Detail'!$D$1:$D$9999,$A3,'CTE Detail'!$M$1:$M$9999,"&gt;0")</f>
        <v>0</v>
      </c>
      <c r="R3">
        <f>COUNTIFS('CTE Detail'!$Q$1:$Q$9999,R$2,'CTE Detail'!$D$1:$D$9999,$A3,'CTE Detail'!$M$1:$M$9999,"&gt;0")</f>
        <v>0</v>
      </c>
      <c r="S3">
        <f>COUNTIFS('CTE Detail'!$Q$1:$Q$9999,S$2,'CTE Detail'!$D$1:$D$9999,$A3,'CTE Detail'!$M$1:$M$9999,"&gt;0")</f>
        <v>0</v>
      </c>
      <c r="T3">
        <f>COUNTIFS('CTE Detail'!$Q$1:$Q$9999,T$2,'CTE Detail'!$D$1:$D$9999,$A3,'CTE Detail'!$M$1:$M$9999,"&gt;0")</f>
        <v>0</v>
      </c>
      <c r="U3">
        <f>COUNTIFS('CTE Detail'!$Q$1:$Q$9999,U$2,'CTE Detail'!$D$1:$D$9999,$A3,'CTE Detail'!$M$1:$M$9999,"&gt;0")</f>
        <v>0</v>
      </c>
      <c r="W3">
        <f>COUNTIFS('CTE Detail'!$Q$1:$Q$9999,W$2,'CTE Detail'!$D$1:$D$9999,$A3,'CTE Detail'!$M$1:$M$9999,"&gt;0")</f>
        <v>0</v>
      </c>
      <c r="X3" s="1">
        <f>SUM(M3:W3)</f>
        <v>0</v>
      </c>
      <c r="Y3">
        <f>COUNTIFS('CTE Detail'!$Q$1:$Q$9999,Y$2,'CTE Detail'!$D$1:$D$9999,$A3,'CTE Detail'!$M$1:$M$9999,"&gt;0")</f>
        <v>0</v>
      </c>
      <c r="AC3" t="s">
        <v>848</v>
      </c>
      <c r="AD3" s="4">
        <v>5192</v>
      </c>
      <c r="AE3" s="33">
        <v>0</v>
      </c>
      <c r="AF3" s="15">
        <f>AD3*AE3</f>
        <v>0</v>
      </c>
      <c r="AH3" s="1"/>
      <c r="AI3" s="1"/>
      <c r="AJ3" s="1"/>
      <c r="AK3" s="1"/>
      <c r="AL3" s="1"/>
      <c r="AM3" s="1"/>
      <c r="AN3" s="1"/>
      <c r="AO3" s="1"/>
      <c r="AP3" s="1"/>
      <c r="AQ3" s="1"/>
    </row>
    <row r="4" spans="1:43" x14ac:dyDescent="0.3">
      <c r="B4" s="27"/>
      <c r="C4" s="95"/>
      <c r="D4" s="27"/>
      <c r="E4" s="32"/>
      <c r="F4" s="32"/>
      <c r="G4" s="32"/>
      <c r="H4" s="32">
        <f>SUMIFS('[1]CTE Detail'!$M$1:$M$9999,'[1]CTE Detail'!$D$1:$D$9999,'[1]CTE Analysis'!A4,'[1]CTE Detail'!$Q$1:$Q$9999,"&lt;&gt;NFER")</f>
        <v>0</v>
      </c>
      <c r="I4" s="4"/>
      <c r="J4" s="28"/>
      <c r="K4" s="1"/>
      <c r="L4" s="1"/>
      <c r="X4" s="1">
        <f t="shared" ref="X4:X51" si="0">SUM(M4:W4)</f>
        <v>0</v>
      </c>
      <c r="AC4" t="s">
        <v>849</v>
      </c>
      <c r="AD4" s="4">
        <v>4921</v>
      </c>
      <c r="AE4">
        <f>$AE$3</f>
        <v>0</v>
      </c>
      <c r="AF4" s="15">
        <f>AD4*AE4</f>
        <v>0</v>
      </c>
      <c r="AH4" s="1"/>
      <c r="AI4" s="1"/>
      <c r="AJ4" s="1"/>
      <c r="AK4" s="1"/>
      <c r="AL4" s="1"/>
      <c r="AM4" s="1"/>
      <c r="AN4" s="1"/>
      <c r="AO4" s="1"/>
      <c r="AP4" s="1"/>
      <c r="AQ4" s="1"/>
    </row>
    <row r="5" spans="1:43" x14ac:dyDescent="0.3">
      <c r="B5" s="27"/>
      <c r="C5" s="95"/>
      <c r="D5" s="27"/>
      <c r="E5" s="32"/>
      <c r="F5" s="32"/>
      <c r="G5" s="32"/>
      <c r="H5" s="32">
        <f>SUMIFS('[1]CTE Detail'!$M$1:$M$9999,'[1]CTE Detail'!$D$1:$D$9999,'[1]CTE Analysis'!A5,'[1]CTE Detail'!$Q$1:$Q$9999,"&lt;&gt;NFER")</f>
        <v>0</v>
      </c>
      <c r="I5" s="4"/>
      <c r="J5" s="28"/>
      <c r="K5" s="1"/>
      <c r="L5" s="1"/>
      <c r="X5" s="1">
        <f t="shared" si="0"/>
        <v>0</v>
      </c>
      <c r="AC5" t="s">
        <v>850</v>
      </c>
      <c r="AD5" s="4">
        <v>1795</v>
      </c>
      <c r="AE5">
        <f t="shared" ref="AE5:AE7" si="1">$AE$3</f>
        <v>0</v>
      </c>
      <c r="AF5" s="15">
        <f t="shared" ref="AF5:AF7" si="2">AD5*AE5</f>
        <v>0</v>
      </c>
      <c r="AH5" s="1"/>
      <c r="AI5" s="1"/>
      <c r="AJ5" s="1"/>
      <c r="AK5" s="1"/>
      <c r="AL5" s="1"/>
      <c r="AM5" s="1"/>
      <c r="AN5" s="1"/>
      <c r="AO5" s="1"/>
      <c r="AP5" s="1"/>
      <c r="AQ5" s="1"/>
    </row>
    <row r="6" spans="1:43" x14ac:dyDescent="0.3">
      <c r="B6" s="27"/>
      <c r="C6" s="95"/>
      <c r="D6" s="27"/>
      <c r="E6" s="32"/>
      <c r="F6" s="32"/>
      <c r="G6" s="32"/>
      <c r="H6" s="32">
        <f>SUMIFS('[1]CTE Detail'!$M$1:$M$9999,'[1]CTE Detail'!$D$1:$D$9999,'[1]CTE Analysis'!A6,'[1]CTE Detail'!$Q$1:$Q$9999,"&lt;&gt;NFER")</f>
        <v>0</v>
      </c>
      <c r="I6" s="4"/>
      <c r="J6" s="28"/>
      <c r="K6" s="1"/>
      <c r="L6" s="1"/>
      <c r="X6" s="1">
        <f t="shared" si="0"/>
        <v>0</v>
      </c>
      <c r="AC6" t="s">
        <v>851</v>
      </c>
      <c r="AD6" s="4">
        <v>1525</v>
      </c>
      <c r="AE6">
        <f t="shared" si="1"/>
        <v>0</v>
      </c>
      <c r="AF6" s="15">
        <f t="shared" si="2"/>
        <v>0</v>
      </c>
      <c r="AH6" s="1"/>
      <c r="AI6" s="1"/>
      <c r="AJ6" s="1"/>
      <c r="AK6" s="1"/>
      <c r="AL6" s="1"/>
      <c r="AM6" s="1"/>
      <c r="AN6" s="1"/>
      <c r="AO6" s="1"/>
      <c r="AP6" s="1"/>
      <c r="AQ6" s="1"/>
    </row>
    <row r="7" spans="1:43" x14ac:dyDescent="0.3">
      <c r="B7" s="27"/>
      <c r="C7" s="95"/>
      <c r="D7" s="27"/>
      <c r="E7" s="32"/>
      <c r="F7" s="32"/>
      <c r="G7" s="32"/>
      <c r="H7" s="32">
        <f>SUMIFS('[1]CTE Detail'!$M$1:$M$9999,'[1]CTE Detail'!$D$1:$D$9999,'[1]CTE Analysis'!A7,'[1]CTE Detail'!$Q$1:$Q$9999,"&lt;&gt;NFER")</f>
        <v>0</v>
      </c>
      <c r="I7" s="4"/>
      <c r="J7" s="28"/>
      <c r="K7" s="1"/>
      <c r="L7" s="1"/>
      <c r="X7" s="1">
        <f t="shared" si="0"/>
        <v>0</v>
      </c>
      <c r="AC7" t="s">
        <v>852</v>
      </c>
      <c r="AD7" s="4">
        <v>1308</v>
      </c>
      <c r="AE7">
        <f t="shared" si="1"/>
        <v>0</v>
      </c>
      <c r="AF7" s="15">
        <f t="shared" si="2"/>
        <v>0</v>
      </c>
      <c r="AH7" s="1"/>
      <c r="AI7" s="1"/>
      <c r="AJ7" s="1"/>
      <c r="AK7" s="1"/>
      <c r="AL7" s="1"/>
      <c r="AM7" s="1"/>
      <c r="AN7" s="1"/>
      <c r="AO7" s="1"/>
      <c r="AP7" s="1"/>
      <c r="AQ7" s="1"/>
    </row>
    <row r="8" spans="1:43" x14ac:dyDescent="0.3">
      <c r="B8" s="27"/>
      <c r="C8" s="95"/>
      <c r="D8" s="27"/>
      <c r="E8" s="32"/>
      <c r="F8" s="32"/>
      <c r="G8" s="32"/>
      <c r="H8" s="32">
        <f>SUMIFS('[1]CTE Detail'!$M$1:$M$9999,'[1]CTE Detail'!$D$1:$D$9999,'[1]CTE Analysis'!A8,'[1]CTE Detail'!$Q$1:$Q$9999,"&lt;&gt;NFER")</f>
        <v>0</v>
      </c>
      <c r="I8" s="4"/>
      <c r="J8" s="28"/>
      <c r="K8" s="1"/>
      <c r="L8" s="1"/>
      <c r="X8" s="1">
        <f t="shared" si="0"/>
        <v>0</v>
      </c>
      <c r="AD8" s="4"/>
      <c r="AF8" s="15"/>
      <c r="AH8" s="1"/>
      <c r="AI8" s="1"/>
      <c r="AJ8" s="1"/>
      <c r="AK8" s="1"/>
      <c r="AL8" s="1"/>
      <c r="AM8" s="1"/>
      <c r="AN8" s="1"/>
      <c r="AO8" s="1"/>
      <c r="AP8" s="1"/>
      <c r="AQ8" s="1"/>
    </row>
    <row r="9" spans="1:43" x14ac:dyDescent="0.3">
      <c r="B9" s="27"/>
      <c r="C9" s="95"/>
      <c r="D9" s="27"/>
      <c r="E9" s="32"/>
      <c r="F9" s="32"/>
      <c r="G9" s="32"/>
      <c r="H9" s="32">
        <f>SUMIFS('[1]CTE Detail'!$M$1:$M$9999,'[1]CTE Detail'!$D$1:$D$9999,'[1]CTE Analysis'!A9,'[1]CTE Detail'!$Q$1:$Q$9999,"&lt;&gt;NFER")</f>
        <v>0</v>
      </c>
      <c r="I9" s="4"/>
      <c r="J9" s="28"/>
      <c r="K9" s="1"/>
      <c r="L9" s="1"/>
      <c r="X9" s="1">
        <f t="shared" si="0"/>
        <v>0</v>
      </c>
      <c r="AD9" s="4"/>
      <c r="AF9" s="15"/>
      <c r="AH9" s="1"/>
      <c r="AI9" s="1"/>
      <c r="AJ9" s="1"/>
      <c r="AK9" s="1"/>
      <c r="AL9" s="1"/>
      <c r="AM9" s="1"/>
      <c r="AN9" s="1"/>
      <c r="AO9" s="1"/>
      <c r="AP9" s="1"/>
      <c r="AQ9" s="1"/>
    </row>
    <row r="10" spans="1:43" x14ac:dyDescent="0.3">
      <c r="B10" s="27"/>
      <c r="C10" s="95"/>
      <c r="D10" s="27"/>
      <c r="E10" s="32"/>
      <c r="F10" s="32"/>
      <c r="G10" s="32"/>
      <c r="H10" s="32">
        <f>SUMIFS('[1]CTE Detail'!$M$1:$M$9999,'[1]CTE Detail'!$D$1:$D$9999,'[1]CTE Analysis'!A10,'[1]CTE Detail'!$Q$1:$Q$9999,"&lt;&gt;NFER")</f>
        <v>0</v>
      </c>
      <c r="I10" s="4"/>
      <c r="J10" s="28"/>
      <c r="K10" s="1"/>
      <c r="L10" s="1"/>
      <c r="X10" s="1">
        <f t="shared" si="0"/>
        <v>0</v>
      </c>
      <c r="AD10" s="28" t="s">
        <v>5</v>
      </c>
      <c r="AH10" s="1"/>
      <c r="AI10" s="1"/>
      <c r="AJ10" s="1"/>
      <c r="AK10" s="1"/>
      <c r="AL10" s="1"/>
      <c r="AM10" s="1"/>
      <c r="AN10" s="1"/>
      <c r="AO10" s="1"/>
      <c r="AP10" s="1"/>
      <c r="AQ10" s="1"/>
    </row>
    <row r="11" spans="1:43" x14ac:dyDescent="0.3">
      <c r="B11" s="27"/>
      <c r="C11" s="95"/>
      <c r="D11" s="27"/>
      <c r="E11" s="32"/>
      <c r="F11" s="32"/>
      <c r="G11" s="32"/>
      <c r="H11" s="32">
        <f>SUMIFS('[1]CTE Detail'!$M$1:$M$9999,'[1]CTE Detail'!$D$1:$D$9999,'[1]CTE Analysis'!A11,'[1]CTE Detail'!$Q$1:$Q$9999,"&lt;&gt;NFER")</f>
        <v>0</v>
      </c>
      <c r="I11" s="4"/>
      <c r="J11" s="28"/>
      <c r="K11" s="1"/>
      <c r="L11" s="1"/>
      <c r="X11" s="1">
        <f t="shared" si="0"/>
        <v>0</v>
      </c>
      <c r="AC11" t="s">
        <v>845</v>
      </c>
      <c r="AD11" s="28" t="s">
        <v>842</v>
      </c>
      <c r="AE11" t="s">
        <v>853</v>
      </c>
      <c r="AH11" s="15"/>
    </row>
    <row r="12" spans="1:43" x14ac:dyDescent="0.3">
      <c r="B12" s="27"/>
      <c r="C12" s="95"/>
      <c r="D12" s="27"/>
      <c r="E12" s="32"/>
      <c r="F12" s="32"/>
      <c r="G12" s="32"/>
      <c r="H12" s="32">
        <f>SUMIFS('[1]CTE Detail'!$M$1:$M$9999,'[1]CTE Detail'!$D$1:$D$9999,'[1]CTE Analysis'!A12,'[1]CTE Detail'!$Q$1:$Q$9999,"&lt;&gt;NFER")</f>
        <v>0</v>
      </c>
      <c r="I12" s="4"/>
      <c r="J12" s="28"/>
      <c r="K12" s="1"/>
      <c r="L12" s="1"/>
      <c r="X12" s="1">
        <f t="shared" si="0"/>
        <v>0</v>
      </c>
      <c r="AC12" t="s">
        <v>848</v>
      </c>
      <c r="AD12" s="34">
        <f>SUMIF($D$3:$D$5001,1,$E$3:$E$5001)</f>
        <v>0</v>
      </c>
      <c r="AE12" s="4">
        <f>AD12*$AF3</f>
        <v>0</v>
      </c>
    </row>
    <row r="13" spans="1:43" x14ac:dyDescent="0.3">
      <c r="B13" s="27"/>
      <c r="C13" s="95"/>
      <c r="D13" s="27"/>
      <c r="E13" s="32"/>
      <c r="F13" s="32"/>
      <c r="G13" s="32"/>
      <c r="H13" s="32">
        <f>SUMIFS('[1]CTE Detail'!$M$1:$M$9999,'[1]CTE Detail'!$D$1:$D$9999,'[1]CTE Analysis'!A13,'[1]CTE Detail'!$Q$1:$Q$9999,"&lt;&gt;NFER")</f>
        <v>0</v>
      </c>
      <c r="I13" s="4"/>
      <c r="J13" s="28"/>
      <c r="K13" s="1"/>
      <c r="L13" s="1"/>
      <c r="X13" s="1">
        <f t="shared" si="0"/>
        <v>0</v>
      </c>
      <c r="AC13" t="s">
        <v>849</v>
      </c>
      <c r="AD13" s="34">
        <f>SUMIF($D$3:$D$5001,2,$E$3:$E$5001)</f>
        <v>0</v>
      </c>
      <c r="AE13" s="4">
        <f t="shared" ref="AE13:AE16" si="3">AD13*$AF4</f>
        <v>0</v>
      </c>
    </row>
    <row r="14" spans="1:43" x14ac:dyDescent="0.3">
      <c r="B14" s="27"/>
      <c r="C14" s="95"/>
      <c r="D14" s="27"/>
      <c r="E14" s="32"/>
      <c r="F14" s="32"/>
      <c r="G14" s="32"/>
      <c r="H14" s="32">
        <f>SUMIFS('[1]CTE Detail'!$M$1:$M$9999,'[1]CTE Detail'!$D$1:$D$9999,'[1]CTE Analysis'!A14,'[1]CTE Detail'!$Q$1:$Q$9999,"&lt;&gt;NFER")</f>
        <v>0</v>
      </c>
      <c r="I14" s="4"/>
      <c r="J14" s="28"/>
      <c r="K14" s="1"/>
      <c r="L14" s="1"/>
      <c r="X14" s="1">
        <f t="shared" si="0"/>
        <v>0</v>
      </c>
      <c r="AC14" t="s">
        <v>850</v>
      </c>
      <c r="AD14" s="34">
        <f>SUMIF($D$3:$D$5001,3,$E$3:$E$5001)</f>
        <v>0</v>
      </c>
      <c r="AE14" s="4">
        <f t="shared" si="3"/>
        <v>0</v>
      </c>
    </row>
    <row r="15" spans="1:43" x14ac:dyDescent="0.3">
      <c r="B15" s="27"/>
      <c r="C15" s="95"/>
      <c r="D15" s="27"/>
      <c r="E15" s="32"/>
      <c r="F15" s="32"/>
      <c r="G15" s="32"/>
      <c r="H15" s="32">
        <f>SUMIFS('[1]CTE Detail'!$M$1:$M$9999,'[1]CTE Detail'!$D$1:$D$9999,'[1]CTE Analysis'!A15,'[1]CTE Detail'!$Q$1:$Q$9999,"&lt;&gt;NFER")</f>
        <v>0</v>
      </c>
      <c r="I15" s="4"/>
      <c r="J15" s="28"/>
      <c r="K15" s="1"/>
      <c r="L15" s="1"/>
      <c r="X15" s="1">
        <f t="shared" si="0"/>
        <v>0</v>
      </c>
      <c r="AC15" t="s">
        <v>851</v>
      </c>
      <c r="AD15" s="34">
        <f>SUMIF($D$3:$D$5001,4,$E$3:$E$5001)</f>
        <v>0</v>
      </c>
      <c r="AE15" s="4">
        <f t="shared" si="3"/>
        <v>0</v>
      </c>
    </row>
    <row r="16" spans="1:43" x14ac:dyDescent="0.3">
      <c r="B16" s="27"/>
      <c r="C16" s="95"/>
      <c r="D16" s="27"/>
      <c r="E16" s="32"/>
      <c r="F16" s="32"/>
      <c r="G16" s="32"/>
      <c r="H16" s="32">
        <f>SUMIFS('[1]CTE Detail'!$M$1:$M$9999,'[1]CTE Detail'!$D$1:$D$9999,'[1]CTE Analysis'!A16,'[1]CTE Detail'!$Q$1:$Q$9999,"&lt;&gt;NFER")</f>
        <v>0</v>
      </c>
      <c r="I16" s="4"/>
      <c r="J16" s="28"/>
      <c r="K16" s="1"/>
      <c r="L16" s="1"/>
      <c r="X16" s="1">
        <f t="shared" si="0"/>
        <v>0</v>
      </c>
      <c r="AC16" t="s">
        <v>852</v>
      </c>
      <c r="AD16" s="34">
        <f>SUMIF($D$3:$D$5001,5,$E$3:$E$5001)</f>
        <v>0</v>
      </c>
      <c r="AE16" s="4">
        <f t="shared" si="3"/>
        <v>0</v>
      </c>
    </row>
    <row r="17" spans="2:32" x14ac:dyDescent="0.3">
      <c r="B17" s="27"/>
      <c r="C17" s="95"/>
      <c r="D17" s="27"/>
      <c r="E17" s="32"/>
      <c r="F17" s="32"/>
      <c r="G17" s="32"/>
      <c r="H17" s="32">
        <f>SUMIFS('[1]CTE Detail'!$M$1:$M$9999,'[1]CTE Detail'!$D$1:$D$9999,'[1]CTE Analysis'!A17,'[1]CTE Detail'!$Q$1:$Q$9999,"&lt;&gt;NFER")</f>
        <v>0</v>
      </c>
      <c r="I17" s="4"/>
      <c r="J17" s="28"/>
      <c r="K17" s="1"/>
      <c r="L17" s="1"/>
      <c r="X17" s="1">
        <f t="shared" si="0"/>
        <v>0</v>
      </c>
      <c r="AC17" t="s">
        <v>854</v>
      </c>
      <c r="AD17" s="34">
        <f>SUM(AD12:AD16)</f>
        <v>0</v>
      </c>
      <c r="AE17" s="4">
        <f>SUM(AE12:AE16)</f>
        <v>0</v>
      </c>
    </row>
    <row r="18" spans="2:32" x14ac:dyDescent="0.3">
      <c r="B18" s="27"/>
      <c r="C18" s="95"/>
      <c r="D18" s="27"/>
      <c r="E18" s="32"/>
      <c r="F18" s="32"/>
      <c r="G18" s="32"/>
      <c r="H18" s="32">
        <f>SUMIFS('[1]CTE Detail'!$M$1:$M$9999,'[1]CTE Detail'!$D$1:$D$9999,'[1]CTE Analysis'!A18,'[1]CTE Detail'!$Q$1:$Q$9999,"&lt;&gt;NFER")</f>
        <v>0</v>
      </c>
      <c r="I18" s="4"/>
      <c r="J18" s="28"/>
      <c r="K18" s="1"/>
      <c r="L18" s="1"/>
      <c r="X18" s="1">
        <f t="shared" si="0"/>
        <v>0</v>
      </c>
      <c r="AC18" t="s">
        <v>855</v>
      </c>
      <c r="AD18" s="34">
        <f>SUM(AD12:AD16)</f>
        <v>0</v>
      </c>
      <c r="AE18" s="4">
        <f>AD18*236*AE3</f>
        <v>0</v>
      </c>
      <c r="AF18" s="15"/>
    </row>
    <row r="19" spans="2:32" x14ac:dyDescent="0.3">
      <c r="B19" s="27"/>
      <c r="C19" s="95"/>
      <c r="D19" s="27"/>
      <c r="E19" s="32"/>
      <c r="F19" s="32"/>
      <c r="G19" s="32"/>
      <c r="H19" s="32">
        <f>SUMIFS('[1]CTE Detail'!$M$1:$M$9999,'[1]CTE Detail'!$D$1:$D$9999,'[1]CTE Analysis'!A19,'[1]CTE Detail'!$Q$1:$Q$9999,"&lt;&gt;NFER")</f>
        <v>0</v>
      </c>
      <c r="I19" s="4"/>
      <c r="J19" s="28"/>
      <c r="K19" s="1"/>
      <c r="L19" s="1"/>
      <c r="X19" s="1">
        <f t="shared" si="0"/>
        <v>0</v>
      </c>
      <c r="AC19" t="s">
        <v>96</v>
      </c>
      <c r="AD19" s="35">
        <f>SUM(AD12:AD16)</f>
        <v>0</v>
      </c>
      <c r="AE19" s="15">
        <f>SUM(AE17:AE18)</f>
        <v>0</v>
      </c>
    </row>
    <row r="20" spans="2:32" x14ac:dyDescent="0.3">
      <c r="B20" s="27"/>
      <c r="C20" s="95"/>
      <c r="D20" s="27"/>
      <c r="E20" s="32"/>
      <c r="F20" s="32"/>
      <c r="G20" s="32"/>
      <c r="H20" s="32">
        <f>SUMIFS('[1]CTE Detail'!$M$1:$M$9999,'[1]CTE Detail'!$D$1:$D$9999,'[1]CTE Analysis'!A20,'[1]CTE Detail'!$Q$1:$Q$9999,"&lt;&gt;NFER")</f>
        <v>0</v>
      </c>
      <c r="I20" s="4"/>
      <c r="J20" s="28"/>
      <c r="K20" s="1"/>
      <c r="L20" s="1"/>
      <c r="X20" s="1">
        <f t="shared" si="0"/>
        <v>0</v>
      </c>
      <c r="AD20" s="35"/>
    </row>
    <row r="21" spans="2:32" x14ac:dyDescent="0.3">
      <c r="B21" s="27"/>
      <c r="C21" s="95"/>
      <c r="D21" s="27"/>
      <c r="E21" s="32"/>
      <c r="F21" s="32"/>
      <c r="G21" s="32"/>
      <c r="H21" s="32">
        <f>SUMIFS('[1]CTE Detail'!$M$1:$M$9999,'[1]CTE Detail'!$D$1:$D$9999,'[1]CTE Analysis'!A21,'[1]CTE Detail'!$Q$1:$Q$9999,"&lt;&gt;NFER")</f>
        <v>0</v>
      </c>
      <c r="I21" s="4"/>
      <c r="J21" s="28"/>
      <c r="K21" s="1"/>
      <c r="L21" s="1"/>
      <c r="X21" s="1">
        <f t="shared" si="0"/>
        <v>0</v>
      </c>
      <c r="AD21" s="36"/>
    </row>
    <row r="22" spans="2:32" x14ac:dyDescent="0.3">
      <c r="B22" s="27"/>
      <c r="C22" s="95"/>
      <c r="D22" s="27"/>
      <c r="E22" s="32"/>
      <c r="F22" s="32"/>
      <c r="G22" s="32"/>
      <c r="H22" s="32">
        <f>SUMIFS('[1]CTE Detail'!$M$1:$M$9999,'[1]CTE Detail'!$D$1:$D$9999,'[1]CTE Analysis'!A22,'[1]CTE Detail'!$Q$1:$Q$9999,"&lt;&gt;NFER")</f>
        <v>0</v>
      </c>
      <c r="I22" s="4"/>
      <c r="J22" s="28"/>
      <c r="K22" s="1"/>
      <c r="L22" s="1"/>
      <c r="X22" s="1">
        <f t="shared" si="0"/>
        <v>0</v>
      </c>
      <c r="AC22" t="s">
        <v>845</v>
      </c>
      <c r="AD22" s="36" t="s">
        <v>856</v>
      </c>
      <c r="AE22" t="s">
        <v>853</v>
      </c>
    </row>
    <row r="23" spans="2:32" x14ac:dyDescent="0.3">
      <c r="B23" s="27"/>
      <c r="C23" s="95"/>
      <c r="D23" s="27"/>
      <c r="E23" s="32"/>
      <c r="F23" s="32"/>
      <c r="G23" s="32"/>
      <c r="H23" s="32">
        <f>SUMIFS('[1]CTE Detail'!$M$1:$M$9999,'[1]CTE Detail'!$D$1:$D$9999,'[1]CTE Analysis'!A23,'[1]CTE Detail'!$Q$1:$Q$9999,"&lt;&gt;NFER")</f>
        <v>0</v>
      </c>
      <c r="I23" s="4"/>
      <c r="J23" s="28"/>
      <c r="K23" s="1"/>
      <c r="L23" s="1"/>
      <c r="X23" s="1">
        <f t="shared" si="0"/>
        <v>0</v>
      </c>
      <c r="AC23" t="s">
        <v>848</v>
      </c>
      <c r="AD23" s="34">
        <f>SUMIF($D$3:$D$5001,1,$F$3:$F$5001)</f>
        <v>0</v>
      </c>
      <c r="AE23" s="4">
        <f>AD23*AD3</f>
        <v>0</v>
      </c>
    </row>
    <row r="24" spans="2:32" x14ac:dyDescent="0.3">
      <c r="B24" s="27"/>
      <c r="C24" s="95"/>
      <c r="D24" s="27"/>
      <c r="E24" s="32"/>
      <c r="F24" s="32"/>
      <c r="G24" s="32"/>
      <c r="H24" s="32">
        <f>SUMIFS('[1]CTE Detail'!$M$1:$M$9999,'[1]CTE Detail'!$D$1:$D$9999,'[1]CTE Analysis'!A24,'[1]CTE Detail'!$Q$1:$Q$9999,"&lt;&gt;NFER")</f>
        <v>0</v>
      </c>
      <c r="I24" s="4"/>
      <c r="J24" s="28"/>
      <c r="K24" s="1"/>
      <c r="L24" s="1"/>
      <c r="X24" s="1">
        <f t="shared" si="0"/>
        <v>0</v>
      </c>
      <c r="AC24" t="s">
        <v>849</v>
      </c>
      <c r="AD24" s="34">
        <f>SUMIF($D$3:$D$5001,2,$F$3:$F$5001)</f>
        <v>0</v>
      </c>
      <c r="AE24" s="4">
        <f>AD24*AD4</f>
        <v>0</v>
      </c>
    </row>
    <row r="25" spans="2:32" x14ac:dyDescent="0.3">
      <c r="B25" s="27"/>
      <c r="C25" s="95"/>
      <c r="D25" s="27"/>
      <c r="E25" s="32"/>
      <c r="F25" s="32"/>
      <c r="G25" s="32"/>
      <c r="H25" s="32">
        <f>SUMIFS('[1]CTE Detail'!$M$1:$M$9999,'[1]CTE Detail'!$D$1:$D$9999,'[1]CTE Analysis'!A25,'[1]CTE Detail'!$Q$1:$Q$9999,"&lt;&gt;NFER")</f>
        <v>0</v>
      </c>
      <c r="I25" s="4"/>
      <c r="J25" s="28"/>
      <c r="K25" s="1"/>
      <c r="L25" s="1"/>
      <c r="X25" s="1">
        <f t="shared" si="0"/>
        <v>0</v>
      </c>
      <c r="AC25" t="s">
        <v>850</v>
      </c>
      <c r="AD25" s="34">
        <f>SUMIF($D$3:$D$5001,3,$F$3:$F$5001)</f>
        <v>0</v>
      </c>
      <c r="AE25" s="4">
        <f>AD25*AD5</f>
        <v>0</v>
      </c>
    </row>
    <row r="26" spans="2:32" x14ac:dyDescent="0.3">
      <c r="B26" s="27"/>
      <c r="C26" s="95"/>
      <c r="D26" s="27"/>
      <c r="E26" s="32"/>
      <c r="F26" s="32"/>
      <c r="G26" s="32"/>
      <c r="H26" s="32">
        <f>SUMIFS('[1]CTE Detail'!$M$1:$M$9999,'[1]CTE Detail'!$D$1:$D$9999,'[1]CTE Analysis'!A26,'[1]CTE Detail'!$Q$1:$Q$9999,"&lt;&gt;NFER")</f>
        <v>0</v>
      </c>
      <c r="I26" s="4"/>
      <c r="J26" s="28"/>
      <c r="K26" s="1"/>
      <c r="L26" s="1"/>
      <c r="X26" s="1">
        <f t="shared" si="0"/>
        <v>0</v>
      </c>
      <c r="AC26" t="s">
        <v>851</v>
      </c>
      <c r="AD26" s="34">
        <f>SUMIF($D$3:$D$5001,4,$F$3:$F$5001)</f>
        <v>0</v>
      </c>
      <c r="AE26" s="4">
        <f>AD26*AD6</f>
        <v>0</v>
      </c>
    </row>
    <row r="27" spans="2:32" x14ac:dyDescent="0.3">
      <c r="B27" s="27"/>
      <c r="C27" s="95"/>
      <c r="D27" s="27"/>
      <c r="E27" s="32"/>
      <c r="F27" s="32"/>
      <c r="G27" s="32"/>
      <c r="H27" s="32">
        <f>SUMIFS('[1]CTE Detail'!$M$1:$M$9999,'[1]CTE Detail'!$D$1:$D$9999,'[1]CTE Analysis'!A27,'[1]CTE Detail'!$Q$1:$Q$9999,"&lt;&gt;NFER")</f>
        <v>0</v>
      </c>
      <c r="I27" s="4"/>
      <c r="J27" s="28"/>
      <c r="K27" s="1"/>
      <c r="L27" s="1"/>
      <c r="X27" s="1">
        <f t="shared" si="0"/>
        <v>0</v>
      </c>
      <c r="AC27" t="s">
        <v>852</v>
      </c>
      <c r="AD27" s="34">
        <f>SUMIF($D$3:$D$5001,5,$F$3:$F$5001)</f>
        <v>0</v>
      </c>
      <c r="AE27" s="4">
        <f>AD27*AD7</f>
        <v>0</v>
      </c>
    </row>
    <row r="28" spans="2:32" x14ac:dyDescent="0.3">
      <c r="B28" s="27"/>
      <c r="C28" s="95"/>
      <c r="D28" s="27"/>
      <c r="E28" s="32"/>
      <c r="F28" s="32"/>
      <c r="G28" s="32"/>
      <c r="H28" s="32">
        <f>SUMIFS('[1]CTE Detail'!$M$1:$M$9999,'[1]CTE Detail'!$D$1:$D$9999,'[1]CTE Analysis'!A28,'[1]CTE Detail'!$Q$1:$Q$9999,"&lt;&gt;NFER")</f>
        <v>0</v>
      </c>
      <c r="I28" s="4"/>
      <c r="J28" s="28"/>
      <c r="K28" s="1"/>
      <c r="L28" s="1"/>
      <c r="X28" s="1">
        <f t="shared" si="0"/>
        <v>0</v>
      </c>
      <c r="AC28" t="s">
        <v>96</v>
      </c>
      <c r="AD28" s="35">
        <f>SUM(AD23:AD27)</f>
        <v>0</v>
      </c>
      <c r="AE28" s="15">
        <f>SUM(AE23:AE27)</f>
        <v>0</v>
      </c>
    </row>
    <row r="29" spans="2:32" x14ac:dyDescent="0.3">
      <c r="B29" s="27"/>
      <c r="C29" s="95"/>
      <c r="D29" s="27"/>
      <c r="E29" s="32"/>
      <c r="F29" s="32"/>
      <c r="G29" s="32"/>
      <c r="H29" s="32">
        <f>SUMIFS('[1]CTE Detail'!$M$1:$M$9999,'[1]CTE Detail'!$D$1:$D$9999,'[1]CTE Analysis'!A29,'[1]CTE Detail'!$Q$1:$Q$9999,"&lt;&gt;NFER")</f>
        <v>0</v>
      </c>
      <c r="I29" s="4"/>
      <c r="J29" s="28"/>
      <c r="K29" s="1"/>
      <c r="L29" s="1"/>
      <c r="X29" s="1">
        <f t="shared" si="0"/>
        <v>0</v>
      </c>
      <c r="AD29" s="35"/>
    </row>
    <row r="30" spans="2:32" x14ac:dyDescent="0.3">
      <c r="B30" s="27"/>
      <c r="C30" s="95"/>
      <c r="D30" s="27"/>
      <c r="E30" s="32"/>
      <c r="F30" s="32"/>
      <c r="G30" s="32"/>
      <c r="H30" s="32">
        <f>SUMIFS('[1]CTE Detail'!$M$1:$M$9999,'[1]CTE Detail'!$D$1:$D$9999,'[1]CTE Analysis'!A30,'[1]CTE Detail'!$Q$1:$Q$9999,"&lt;&gt;NFER")</f>
        <v>0</v>
      </c>
      <c r="I30" s="4"/>
      <c r="J30" s="28"/>
      <c r="K30" s="1"/>
      <c r="L30" s="1"/>
      <c r="X30" s="1">
        <f t="shared" si="0"/>
        <v>0</v>
      </c>
      <c r="AD30" s="36" t="s">
        <v>839</v>
      </c>
    </row>
    <row r="31" spans="2:32" x14ac:dyDescent="0.3">
      <c r="B31" s="27"/>
      <c r="C31" s="95"/>
      <c r="D31" s="27"/>
      <c r="E31" s="32"/>
      <c r="F31" s="32"/>
      <c r="G31" s="32"/>
      <c r="H31" s="32">
        <f>SUMIFS('[1]CTE Detail'!$M$1:$M$9999,'[1]CTE Detail'!$D$1:$D$9999,'[1]CTE Analysis'!A31,'[1]CTE Detail'!$Q$1:$Q$9999,"&lt;&gt;NFER")</f>
        <v>0</v>
      </c>
      <c r="I31" s="4"/>
      <c r="J31" s="28"/>
      <c r="K31" s="1"/>
      <c r="L31" s="1"/>
      <c r="X31" s="1">
        <f t="shared" si="0"/>
        <v>0</v>
      </c>
      <c r="AC31" t="s">
        <v>845</v>
      </c>
      <c r="AD31" s="36" t="s">
        <v>842</v>
      </c>
      <c r="AE31" t="s">
        <v>853</v>
      </c>
    </row>
    <row r="32" spans="2:32" x14ac:dyDescent="0.3">
      <c r="B32" s="27"/>
      <c r="C32" s="95"/>
      <c r="D32" s="27"/>
      <c r="E32" s="32"/>
      <c r="F32" s="32"/>
      <c r="G32" s="32"/>
      <c r="H32" s="32">
        <f>SUMIFS('[1]CTE Detail'!$M$1:$M$9999,'[1]CTE Detail'!$D$1:$D$9999,'[1]CTE Analysis'!A32,'[1]CTE Detail'!$Q$1:$Q$9999,"&lt;&gt;NFER")</f>
        <v>0</v>
      </c>
      <c r="I32" s="4"/>
      <c r="J32" s="28"/>
      <c r="K32" s="1"/>
      <c r="L32" s="1"/>
      <c r="X32" s="1">
        <f t="shared" si="0"/>
        <v>0</v>
      </c>
      <c r="AC32" t="s">
        <v>848</v>
      </c>
      <c r="AD32" s="34">
        <f>SUMIF($D$3:$D$5001,1,$G$3:$G$5001)</f>
        <v>0</v>
      </c>
      <c r="AE32" s="4">
        <f>AD32*AD3</f>
        <v>0</v>
      </c>
    </row>
    <row r="33" spans="2:31" x14ac:dyDescent="0.3">
      <c r="B33" s="27"/>
      <c r="C33" s="95"/>
      <c r="D33" s="27"/>
      <c r="E33" s="32"/>
      <c r="F33" s="32"/>
      <c r="G33" s="32"/>
      <c r="H33" s="32">
        <f>SUMIFS('[1]CTE Detail'!$M$1:$M$9999,'[1]CTE Detail'!$D$1:$D$9999,'[1]CTE Analysis'!A33,'[1]CTE Detail'!$Q$1:$Q$9999,"&lt;&gt;NFER")</f>
        <v>0</v>
      </c>
      <c r="I33" s="4"/>
      <c r="J33" s="28"/>
      <c r="K33" s="1"/>
      <c r="L33" s="1"/>
      <c r="X33" s="1">
        <f t="shared" si="0"/>
        <v>0</v>
      </c>
      <c r="AC33" t="s">
        <v>849</v>
      </c>
      <c r="AD33" s="34">
        <f>SUMIF($D$3:$D$5001,2,$G$3:$G$5001)</f>
        <v>0</v>
      </c>
      <c r="AE33" s="4">
        <f>AD33*AD4</f>
        <v>0</v>
      </c>
    </row>
    <row r="34" spans="2:31" x14ac:dyDescent="0.3">
      <c r="B34" s="27"/>
      <c r="C34" s="95"/>
      <c r="D34" s="27"/>
      <c r="E34" s="32"/>
      <c r="F34" s="32"/>
      <c r="G34" s="32"/>
      <c r="H34" s="32">
        <f>SUMIFS('[1]CTE Detail'!$M$1:$M$9999,'[1]CTE Detail'!$D$1:$D$9999,'[1]CTE Analysis'!A34,'[1]CTE Detail'!$Q$1:$Q$9999,"&lt;&gt;NFER")</f>
        <v>0</v>
      </c>
      <c r="I34" s="4"/>
      <c r="J34" s="28"/>
      <c r="K34" s="1"/>
      <c r="L34" s="1"/>
      <c r="X34" s="1">
        <f t="shared" si="0"/>
        <v>0</v>
      </c>
      <c r="AC34" t="s">
        <v>850</v>
      </c>
      <c r="AD34" s="34">
        <f>SUMIF($D$3:$D$5001,3,$G$3:$G$5001)</f>
        <v>0</v>
      </c>
      <c r="AE34" s="4">
        <f>AD34*AD5</f>
        <v>0</v>
      </c>
    </row>
    <row r="35" spans="2:31" x14ac:dyDescent="0.3">
      <c r="B35" s="27"/>
      <c r="C35" s="95"/>
      <c r="D35" s="27"/>
      <c r="E35" s="32"/>
      <c r="F35" s="32"/>
      <c r="G35" s="32"/>
      <c r="H35" s="32">
        <f>SUMIFS('[1]CTE Detail'!$M$1:$M$9999,'[1]CTE Detail'!$D$1:$D$9999,'[1]CTE Analysis'!A35,'[1]CTE Detail'!$Q$1:$Q$9999,"&lt;&gt;NFER")</f>
        <v>0</v>
      </c>
      <c r="I35" s="4"/>
      <c r="J35" s="28"/>
      <c r="K35" s="1"/>
      <c r="L35" s="1"/>
      <c r="X35" s="1">
        <f t="shared" si="0"/>
        <v>0</v>
      </c>
      <c r="AC35" t="s">
        <v>851</v>
      </c>
      <c r="AD35" s="34">
        <f>SUMIF($D$3:$D$5001,4,$G$3:$G$5001)</f>
        <v>0</v>
      </c>
      <c r="AE35" s="4">
        <f>AD35*AD6</f>
        <v>0</v>
      </c>
    </row>
    <row r="36" spans="2:31" x14ac:dyDescent="0.3">
      <c r="B36" s="27"/>
      <c r="C36" s="95"/>
      <c r="D36" s="27"/>
      <c r="E36" s="32"/>
      <c r="F36" s="32"/>
      <c r="G36" s="32"/>
      <c r="H36" s="32">
        <f>SUMIFS('[1]CTE Detail'!$M$1:$M$9999,'[1]CTE Detail'!$D$1:$D$9999,'[1]CTE Analysis'!A36,'[1]CTE Detail'!$Q$1:$Q$9999,"&lt;&gt;NFER")</f>
        <v>0</v>
      </c>
      <c r="I36" s="4"/>
      <c r="J36" s="28"/>
      <c r="K36" s="1"/>
      <c r="L36" s="1"/>
      <c r="X36" s="1">
        <f t="shared" si="0"/>
        <v>0</v>
      </c>
      <c r="AC36" t="s">
        <v>852</v>
      </c>
      <c r="AD36" s="34">
        <f>SUMIF($D$3:$D$5001,5,$G$3:$G$5001)</f>
        <v>0</v>
      </c>
      <c r="AE36" s="4">
        <f>AD36*AD7</f>
        <v>0</v>
      </c>
    </row>
    <row r="37" spans="2:31" x14ac:dyDescent="0.3">
      <c r="B37" s="27"/>
      <c r="C37" s="95"/>
      <c r="D37" s="27"/>
      <c r="E37" s="32"/>
      <c r="F37" s="32"/>
      <c r="G37" s="32"/>
      <c r="H37" s="32">
        <f>SUMIFS('[1]CTE Detail'!$M$1:$M$9999,'[1]CTE Detail'!$D$1:$D$9999,'[1]CTE Analysis'!A37,'[1]CTE Detail'!$Q$1:$Q$9999,"&lt;&gt;NFER")</f>
        <v>0</v>
      </c>
      <c r="I37" s="4"/>
      <c r="J37" s="28"/>
      <c r="K37" s="1"/>
      <c r="L37" s="1"/>
      <c r="X37" s="1">
        <f t="shared" si="0"/>
        <v>0</v>
      </c>
      <c r="AC37" t="s">
        <v>96</v>
      </c>
      <c r="AD37" s="35">
        <f>SUM(AD32:AD36)</f>
        <v>0</v>
      </c>
      <c r="AE37" s="15">
        <f>SUM(AE32:AE36)</f>
        <v>0</v>
      </c>
    </row>
    <row r="38" spans="2:31" x14ac:dyDescent="0.3">
      <c r="B38" s="27"/>
      <c r="C38" s="95"/>
      <c r="D38" s="27"/>
      <c r="E38" s="32"/>
      <c r="F38" s="32"/>
      <c r="G38" s="32"/>
      <c r="H38" s="32">
        <f>SUMIFS('[1]CTE Detail'!$M$1:$M$9999,'[1]CTE Detail'!$D$1:$D$9999,'[1]CTE Analysis'!A38,'[1]CTE Detail'!$Q$1:$Q$9999,"&lt;&gt;NFER")</f>
        <v>0</v>
      </c>
      <c r="I38" s="4"/>
      <c r="J38" s="28"/>
      <c r="K38" s="1"/>
      <c r="L38" s="1"/>
      <c r="X38" s="1">
        <f t="shared" si="0"/>
        <v>0</v>
      </c>
      <c r="AD38" s="35"/>
    </row>
    <row r="39" spans="2:31" x14ac:dyDescent="0.3">
      <c r="B39" s="27"/>
      <c r="C39" s="95"/>
      <c r="D39" s="27"/>
      <c r="E39" s="32"/>
      <c r="F39" s="32"/>
      <c r="G39" s="32"/>
      <c r="H39" s="32">
        <f>SUMIFS('[1]CTE Detail'!$M$1:$M$9999,'[1]CTE Detail'!$D$1:$D$9999,'[1]CTE Analysis'!A39,'[1]CTE Detail'!$Q$1:$Q$9999,"&lt;&gt;NFER")</f>
        <v>0</v>
      </c>
      <c r="I39" s="4"/>
      <c r="J39" s="28"/>
      <c r="K39" s="1"/>
      <c r="L39" s="1"/>
      <c r="X39" s="1">
        <f t="shared" si="0"/>
        <v>0</v>
      </c>
      <c r="AD39" s="36" t="s">
        <v>96</v>
      </c>
      <c r="AE39" s="28" t="s">
        <v>96</v>
      </c>
    </row>
    <row r="40" spans="2:31" x14ac:dyDescent="0.3">
      <c r="B40" s="27"/>
      <c r="C40" s="95"/>
      <c r="D40" s="27"/>
      <c r="E40" s="32"/>
      <c r="F40" s="32"/>
      <c r="G40" s="32"/>
      <c r="H40" s="32">
        <f>SUMIFS('[1]CTE Detail'!$M$1:$M$9999,'[1]CTE Detail'!$D$1:$D$9999,'[1]CTE Analysis'!A40,'[1]CTE Detail'!$Q$1:$Q$9999,"&lt;&gt;NFER")</f>
        <v>0</v>
      </c>
      <c r="I40" s="4"/>
      <c r="J40" s="28"/>
      <c r="K40" s="1"/>
      <c r="L40" s="1"/>
      <c r="X40" s="1">
        <f t="shared" si="0"/>
        <v>0</v>
      </c>
      <c r="AC40" t="s">
        <v>845</v>
      </c>
      <c r="AD40" s="36" t="s">
        <v>842</v>
      </c>
      <c r="AE40" t="s">
        <v>853</v>
      </c>
    </row>
    <row r="41" spans="2:31" x14ac:dyDescent="0.3">
      <c r="B41" s="27"/>
      <c r="C41" s="95"/>
      <c r="D41" s="27"/>
      <c r="E41" s="32"/>
      <c r="F41" s="32"/>
      <c r="G41" s="32"/>
      <c r="H41" s="32">
        <f>SUMIFS('[1]CTE Detail'!$M$1:$M$9999,'[1]CTE Detail'!$D$1:$D$9999,'[1]CTE Analysis'!A41,'[1]CTE Detail'!$Q$1:$Q$9999,"&lt;&gt;NFER")</f>
        <v>0</v>
      </c>
      <c r="I41" s="4"/>
      <c r="J41" s="28"/>
      <c r="K41" s="1"/>
      <c r="L41" s="1"/>
      <c r="X41" s="1">
        <f t="shared" si="0"/>
        <v>0</v>
      </c>
      <c r="AC41" t="s">
        <v>848</v>
      </c>
      <c r="AD41" s="34">
        <f t="shared" ref="AD41:AE45" si="4">AD12+AD23+AD32</f>
        <v>0</v>
      </c>
      <c r="AE41" s="4">
        <f t="shared" si="4"/>
        <v>0</v>
      </c>
    </row>
    <row r="42" spans="2:31" x14ac:dyDescent="0.3">
      <c r="B42" s="27"/>
      <c r="C42" s="95"/>
      <c r="D42" s="27"/>
      <c r="E42" s="32"/>
      <c r="F42" s="32"/>
      <c r="G42" s="32"/>
      <c r="H42" s="32">
        <f>SUMIFS('[1]CTE Detail'!$M$1:$M$9999,'[1]CTE Detail'!$D$1:$D$9999,'[1]CTE Analysis'!A42,'[1]CTE Detail'!$Q$1:$Q$9999,"&lt;&gt;NFER")</f>
        <v>0</v>
      </c>
      <c r="I42" s="4"/>
      <c r="J42" s="28"/>
      <c r="K42" s="1"/>
      <c r="L42" s="1"/>
      <c r="X42" s="1">
        <f t="shared" si="0"/>
        <v>0</v>
      </c>
      <c r="AC42" t="s">
        <v>849</v>
      </c>
      <c r="AD42" s="34">
        <f t="shared" si="4"/>
        <v>0</v>
      </c>
      <c r="AE42" s="4">
        <f t="shared" si="4"/>
        <v>0</v>
      </c>
    </row>
    <row r="43" spans="2:31" x14ac:dyDescent="0.3">
      <c r="B43" s="27"/>
      <c r="C43" s="95"/>
      <c r="D43" s="27"/>
      <c r="E43" s="32"/>
      <c r="F43" s="32"/>
      <c r="G43" s="32"/>
      <c r="H43" s="32">
        <f>SUMIFS('[1]CTE Detail'!$M$1:$M$9999,'[1]CTE Detail'!$D$1:$D$9999,'[1]CTE Analysis'!A43,'[1]CTE Detail'!$Q$1:$Q$9999,"&lt;&gt;NFER")</f>
        <v>0</v>
      </c>
      <c r="I43" s="4"/>
      <c r="J43" s="28"/>
      <c r="K43" s="1"/>
      <c r="L43" s="1"/>
      <c r="X43" s="1">
        <f t="shared" si="0"/>
        <v>0</v>
      </c>
      <c r="AC43" t="s">
        <v>850</v>
      </c>
      <c r="AD43" s="34">
        <f t="shared" si="4"/>
        <v>0</v>
      </c>
      <c r="AE43" s="4">
        <f t="shared" si="4"/>
        <v>0</v>
      </c>
    </row>
    <row r="44" spans="2:31" x14ac:dyDescent="0.3">
      <c r="B44" s="27"/>
      <c r="C44" s="95"/>
      <c r="D44" s="27"/>
      <c r="E44" s="32"/>
      <c r="F44" s="32"/>
      <c r="G44" s="32"/>
      <c r="H44" s="32">
        <f>SUMIFS('[1]CTE Detail'!$M$1:$M$9999,'[1]CTE Detail'!$D$1:$D$9999,'[1]CTE Analysis'!A44,'[1]CTE Detail'!$Q$1:$Q$9999,"&lt;&gt;NFER")</f>
        <v>0</v>
      </c>
      <c r="I44" s="4"/>
      <c r="J44" s="28"/>
      <c r="K44" s="1"/>
      <c r="L44" s="1"/>
      <c r="X44" s="1">
        <f t="shared" si="0"/>
        <v>0</v>
      </c>
      <c r="AC44" t="s">
        <v>851</v>
      </c>
      <c r="AD44" s="34">
        <f t="shared" si="4"/>
        <v>0</v>
      </c>
      <c r="AE44" s="4">
        <f t="shared" si="4"/>
        <v>0</v>
      </c>
    </row>
    <row r="45" spans="2:31" x14ac:dyDescent="0.3">
      <c r="B45" s="27"/>
      <c r="C45" s="95"/>
      <c r="D45" s="27"/>
      <c r="E45" s="32"/>
      <c r="F45" s="32"/>
      <c r="G45" s="32"/>
      <c r="H45" s="32">
        <f>SUMIFS('[1]CTE Detail'!$M$1:$M$9999,'[1]CTE Detail'!$D$1:$D$9999,'[1]CTE Analysis'!A45,'[1]CTE Detail'!$Q$1:$Q$9999,"&lt;&gt;NFER")</f>
        <v>0</v>
      </c>
      <c r="I45" s="4"/>
      <c r="J45" s="28"/>
      <c r="K45" s="1"/>
      <c r="L45" s="1"/>
      <c r="X45" s="1">
        <f t="shared" si="0"/>
        <v>0</v>
      </c>
      <c r="AC45" t="s">
        <v>852</v>
      </c>
      <c r="AD45" s="34">
        <f t="shared" si="4"/>
        <v>0</v>
      </c>
      <c r="AE45" s="4">
        <f t="shared" si="4"/>
        <v>0</v>
      </c>
    </row>
    <row r="46" spans="2:31" x14ac:dyDescent="0.3">
      <c r="B46" s="27"/>
      <c r="C46" s="95"/>
      <c r="D46" s="27"/>
      <c r="E46" s="32"/>
      <c r="F46" s="32"/>
      <c r="G46" s="32"/>
      <c r="H46" s="32">
        <f>SUMIFS('[1]CTE Detail'!$M$1:$M$9999,'[1]CTE Detail'!$D$1:$D$9999,'[1]CTE Analysis'!A46,'[1]CTE Detail'!$Q$1:$Q$9999,"&lt;&gt;NFER")</f>
        <v>0</v>
      </c>
      <c r="I46" s="4"/>
      <c r="J46" s="28"/>
      <c r="K46" s="1"/>
      <c r="L46" s="1"/>
      <c r="X46" s="1">
        <f t="shared" si="0"/>
        <v>0</v>
      </c>
      <c r="AC46" t="s">
        <v>854</v>
      </c>
      <c r="AD46" s="34">
        <f>SUM(AD41:AD45)</f>
        <v>0</v>
      </c>
      <c r="AE46" s="4">
        <f>SUM(AE41:AE45)</f>
        <v>0</v>
      </c>
    </row>
    <row r="47" spans="2:31" x14ac:dyDescent="0.3">
      <c r="B47" s="27"/>
      <c r="C47" s="95"/>
      <c r="D47" s="27"/>
      <c r="E47" s="32"/>
      <c r="F47" s="32"/>
      <c r="G47" s="32"/>
      <c r="H47" s="32">
        <f>SUMIFS('[1]CTE Detail'!$M$1:$M$9999,'[1]CTE Detail'!$D$1:$D$9999,'[1]CTE Analysis'!A47,'[1]CTE Detail'!$Q$1:$Q$9999,"&lt;&gt;NFER")</f>
        <v>0</v>
      </c>
      <c r="I47" s="4"/>
      <c r="J47" s="28"/>
      <c r="K47" s="1"/>
      <c r="L47" s="1"/>
      <c r="X47" s="1">
        <f t="shared" si="0"/>
        <v>0</v>
      </c>
      <c r="AC47" t="s">
        <v>855</v>
      </c>
      <c r="AD47" s="34"/>
      <c r="AE47" s="4">
        <f>AE18</f>
        <v>0</v>
      </c>
    </row>
    <row r="48" spans="2:31" x14ac:dyDescent="0.3">
      <c r="B48" s="27"/>
      <c r="C48" s="95"/>
      <c r="D48" s="27"/>
      <c r="E48" s="32"/>
      <c r="F48" s="32"/>
      <c r="G48" s="32"/>
      <c r="H48" s="32">
        <f>SUMIFS('[1]CTE Detail'!$M$1:$M$9999,'[1]CTE Detail'!$D$1:$D$9999,'[1]CTE Analysis'!A48,'[1]CTE Detail'!$Q$1:$Q$9999,"&lt;&gt;NFER")</f>
        <v>0</v>
      </c>
      <c r="I48" s="4"/>
      <c r="J48" s="28"/>
      <c r="K48" s="1"/>
      <c r="L48" s="1"/>
      <c r="X48" s="1">
        <f t="shared" si="0"/>
        <v>0</v>
      </c>
      <c r="AC48" t="s">
        <v>96</v>
      </c>
      <c r="AD48" s="35">
        <f>AD46</f>
        <v>0</v>
      </c>
      <c r="AE48" s="15">
        <f>SUM(AE46:AE47)</f>
        <v>0</v>
      </c>
    </row>
    <row r="49" spans="1:24" x14ac:dyDescent="0.3">
      <c r="B49" s="27"/>
      <c r="C49" s="95"/>
      <c r="D49" s="27"/>
      <c r="E49" s="32"/>
      <c r="F49" s="32"/>
      <c r="G49" s="32"/>
      <c r="H49" s="32">
        <f>SUMIFS('[1]CTE Detail'!$M$1:$M$9999,'[1]CTE Detail'!$D$1:$D$9999,'[1]CTE Analysis'!A49,'[1]CTE Detail'!$Q$1:$Q$9999,"&lt;&gt;NFER")</f>
        <v>0</v>
      </c>
      <c r="I49" s="4"/>
      <c r="J49" s="28"/>
      <c r="K49" s="1"/>
      <c r="L49" s="1"/>
      <c r="X49" s="1">
        <f t="shared" si="0"/>
        <v>0</v>
      </c>
    </row>
    <row r="50" spans="1:24" x14ac:dyDescent="0.3">
      <c r="B50" s="27"/>
      <c r="C50" s="95"/>
      <c r="D50" s="27"/>
      <c r="E50" s="32"/>
      <c r="F50" s="32"/>
      <c r="G50" s="32"/>
      <c r="H50" s="32">
        <f>SUMIFS('[1]CTE Detail'!$M$1:$M$9999,'[1]CTE Detail'!$D$1:$D$9999,'[1]CTE Analysis'!A50,'[1]CTE Detail'!$Q$1:$Q$9999,"&lt;&gt;NFER")</f>
        <v>0</v>
      </c>
      <c r="I50" s="4"/>
      <c r="J50" s="28"/>
      <c r="K50" s="1"/>
      <c r="L50" s="1"/>
      <c r="X50" s="1">
        <f t="shared" si="0"/>
        <v>0</v>
      </c>
    </row>
    <row r="51" spans="1:24" x14ac:dyDescent="0.3">
      <c r="B51" s="27"/>
      <c r="C51" s="95"/>
      <c r="D51" s="27"/>
      <c r="E51" s="32"/>
      <c r="F51" s="32"/>
      <c r="G51" s="32"/>
      <c r="H51" s="32">
        <f>SUMIFS('[1]CTE Detail'!$M$1:$M$9999,'[1]CTE Detail'!$D$1:$D$9999,'[1]CTE Analysis'!A51,'[1]CTE Detail'!$Q$1:$Q$9999,"&lt;&gt;NFER")</f>
        <v>0</v>
      </c>
      <c r="I51" s="4"/>
      <c r="J51" s="28"/>
      <c r="K51" s="1"/>
      <c r="L51" s="1"/>
      <c r="X51" s="1">
        <f t="shared" si="0"/>
        <v>0</v>
      </c>
    </row>
    <row r="52" spans="1:24" x14ac:dyDescent="0.3">
      <c r="A52" s="1"/>
      <c r="B52" s="1"/>
      <c r="C52" s="1"/>
      <c r="D52" s="1"/>
      <c r="E52" s="1"/>
      <c r="G52" s="1"/>
      <c r="H52" s="1"/>
      <c r="S52" s="1"/>
      <c r="T52" s="1"/>
      <c r="U52" s="1"/>
      <c r="V52" s="1"/>
    </row>
    <row r="53" spans="1:24" x14ac:dyDescent="0.3">
      <c r="A53" s="1"/>
      <c r="B53" s="1"/>
      <c r="C53" s="1"/>
      <c r="D53" s="1"/>
      <c r="E53" s="1"/>
      <c r="G53" s="1"/>
      <c r="H53" s="1"/>
      <c r="S53" s="1"/>
      <c r="T53" s="1"/>
      <c r="U53" s="1"/>
      <c r="V53" s="1"/>
    </row>
    <row r="54" spans="1:24" x14ac:dyDescent="0.3">
      <c r="A54" s="1"/>
      <c r="B54" s="1"/>
      <c r="C54" s="1"/>
      <c r="D54" s="1"/>
      <c r="E54" s="1"/>
      <c r="G54" s="1"/>
      <c r="H54" s="1"/>
      <c r="S54" s="1"/>
      <c r="T54" s="1"/>
      <c r="U54" s="1"/>
      <c r="V54" s="1"/>
    </row>
    <row r="55" spans="1:24" x14ac:dyDescent="0.3">
      <c r="A55" s="1"/>
      <c r="B55" s="1"/>
      <c r="C55" s="1"/>
      <c r="D55" s="1"/>
      <c r="E55" s="1"/>
      <c r="G55" s="1"/>
      <c r="H55" s="1"/>
      <c r="S55" s="1"/>
      <c r="T55" s="1"/>
      <c r="U55" s="1"/>
      <c r="V55" s="1"/>
    </row>
    <row r="56" spans="1:24" x14ac:dyDescent="0.3">
      <c r="A56" s="1"/>
      <c r="B56" s="1"/>
      <c r="C56" s="1"/>
      <c r="D56" s="1"/>
      <c r="E56" s="1"/>
      <c r="G56" s="1"/>
      <c r="H56" s="1"/>
      <c r="S56" s="1"/>
      <c r="T56" s="1"/>
      <c r="U56" s="1"/>
      <c r="V56" s="1"/>
    </row>
    <row r="57" spans="1:24" x14ac:dyDescent="0.3">
      <c r="A57" s="1"/>
      <c r="B57" s="1"/>
      <c r="C57" s="1"/>
      <c r="D57" s="1"/>
      <c r="E57" s="1"/>
      <c r="G57" s="1"/>
      <c r="H57" s="1"/>
      <c r="S57" s="1"/>
      <c r="T57" s="1"/>
      <c r="U57" s="1"/>
      <c r="V57" s="1"/>
    </row>
    <row r="58" spans="1:24" x14ac:dyDescent="0.3">
      <c r="A58" s="1"/>
      <c r="B58" s="1"/>
      <c r="C58" s="1"/>
      <c r="D58" s="1"/>
      <c r="E58" s="1"/>
      <c r="G58" s="1"/>
      <c r="H58" s="1"/>
      <c r="S58" s="1"/>
      <c r="T58" s="1"/>
      <c r="U58" s="1"/>
      <c r="V58" s="1"/>
    </row>
    <row r="59" spans="1:24" x14ac:dyDescent="0.3">
      <c r="A59" s="1"/>
      <c r="B59" s="1"/>
      <c r="C59" s="1"/>
      <c r="D59" s="1"/>
      <c r="E59" s="1"/>
      <c r="G59" s="1"/>
      <c r="H59" s="1"/>
      <c r="S59" s="1"/>
      <c r="T59" s="1"/>
      <c r="U59" s="1"/>
      <c r="V59" s="1"/>
    </row>
    <row r="60" spans="1:24" x14ac:dyDescent="0.3">
      <c r="A60" s="1"/>
      <c r="B60" s="1"/>
      <c r="C60" s="1"/>
      <c r="D60" s="1"/>
      <c r="E60" s="1"/>
      <c r="G60" s="1"/>
      <c r="H60" s="1"/>
      <c r="S60" s="1"/>
      <c r="T60" s="1"/>
      <c r="U60" s="1"/>
      <c r="V60" s="1"/>
    </row>
    <row r="61" spans="1:24" x14ac:dyDescent="0.3">
      <c r="A61" s="1"/>
      <c r="B61" s="1"/>
      <c r="C61" s="1"/>
      <c r="D61" s="1"/>
      <c r="E61" s="1"/>
      <c r="G61" s="1"/>
      <c r="H61" s="1"/>
      <c r="S61" s="1"/>
      <c r="T61" s="1"/>
      <c r="U61" s="1"/>
      <c r="V61" s="1"/>
    </row>
    <row r="62" spans="1:24" x14ac:dyDescent="0.3">
      <c r="A62" s="1"/>
      <c r="B62" s="1"/>
      <c r="C62" s="1"/>
      <c r="D62" s="1"/>
      <c r="E62" s="1"/>
      <c r="G62" s="1"/>
      <c r="H62" s="1"/>
      <c r="S62" s="1"/>
      <c r="T62" s="1"/>
      <c r="U62" s="1"/>
      <c r="V62" s="1"/>
    </row>
    <row r="63" spans="1:24" x14ac:dyDescent="0.3">
      <c r="A63" s="1"/>
      <c r="B63" s="1"/>
      <c r="C63" s="1"/>
      <c r="D63" s="1"/>
      <c r="E63" s="1"/>
      <c r="G63" s="1"/>
      <c r="H63" s="1"/>
      <c r="S63" s="1"/>
      <c r="T63" s="1"/>
      <c r="U63" s="1"/>
      <c r="V63" s="1"/>
    </row>
    <row r="64" spans="1:24" x14ac:dyDescent="0.3">
      <c r="A64" s="1"/>
      <c r="B64" s="1"/>
      <c r="C64" s="1"/>
      <c r="D64" s="1"/>
      <c r="E64" s="1"/>
      <c r="G64" s="1"/>
      <c r="H64" s="1"/>
      <c r="S64" s="1"/>
      <c r="T64" s="1"/>
      <c r="U64" s="1"/>
      <c r="V64" s="1"/>
    </row>
    <row r="65" spans="1:22" x14ac:dyDescent="0.3">
      <c r="A65" s="1"/>
      <c r="B65" s="1"/>
      <c r="C65" s="1"/>
      <c r="D65" s="1"/>
      <c r="E65" s="1"/>
      <c r="G65" s="1"/>
      <c r="H65" s="1"/>
      <c r="S65" s="1"/>
      <c r="T65" s="1"/>
      <c r="U65" s="1"/>
      <c r="V65" s="1"/>
    </row>
    <row r="66" spans="1:22" x14ac:dyDescent="0.3">
      <c r="A66" s="1"/>
      <c r="B66" s="1"/>
      <c r="C66" s="1"/>
      <c r="D66" s="1"/>
      <c r="E66" s="1"/>
      <c r="G66" s="1"/>
      <c r="H66" s="1"/>
      <c r="S66" s="1"/>
      <c r="T66" s="1"/>
      <c r="U66" s="1"/>
      <c r="V66" s="1"/>
    </row>
    <row r="67" spans="1:22" x14ac:dyDescent="0.3">
      <c r="A67" s="1"/>
      <c r="B67" s="1"/>
      <c r="C67" s="1"/>
      <c r="D67" s="1"/>
      <c r="E67" s="1"/>
      <c r="G67" s="1"/>
      <c r="H67" s="1"/>
      <c r="S67" s="1"/>
      <c r="T67" s="1"/>
      <c r="U67" s="1"/>
      <c r="V67" s="1"/>
    </row>
    <row r="68" spans="1:22" x14ac:dyDescent="0.3">
      <c r="A68" s="1"/>
      <c r="B68" s="1"/>
      <c r="C68" s="1"/>
      <c r="D68" s="1"/>
      <c r="E68" s="1"/>
      <c r="G68" s="1"/>
      <c r="H68" s="1"/>
      <c r="S68" s="1"/>
      <c r="T68" s="1"/>
      <c r="U68" s="1"/>
      <c r="V68" s="1"/>
    </row>
    <row r="69" spans="1:22" x14ac:dyDescent="0.3">
      <c r="A69" s="1"/>
      <c r="B69" s="1"/>
      <c r="C69" s="1"/>
      <c r="D69" s="1"/>
      <c r="E69" s="1"/>
      <c r="G69" s="1"/>
      <c r="H69" s="1"/>
      <c r="S69" s="1"/>
      <c r="T69" s="1"/>
      <c r="U69" s="1"/>
      <c r="V69" s="1"/>
    </row>
    <row r="70" spans="1:22" x14ac:dyDescent="0.3">
      <c r="A70" s="1"/>
      <c r="B70" s="1"/>
      <c r="C70" s="1"/>
      <c r="D70" s="1"/>
      <c r="E70" s="1"/>
      <c r="G70" s="1"/>
      <c r="H70" s="1"/>
      <c r="S70" s="1"/>
      <c r="T70" s="1"/>
      <c r="U70" s="1"/>
      <c r="V70" s="1"/>
    </row>
    <row r="71" spans="1:22" x14ac:dyDescent="0.3">
      <c r="A71" s="1"/>
      <c r="B71" s="1"/>
      <c r="C71" s="1"/>
      <c r="D71" s="1"/>
      <c r="E71" s="1"/>
      <c r="G71" s="1"/>
      <c r="H71" s="1"/>
      <c r="S71" s="1"/>
      <c r="T71" s="1"/>
      <c r="U71" s="1"/>
      <c r="V71" s="1"/>
    </row>
    <row r="72" spans="1:22" x14ac:dyDescent="0.3">
      <c r="A72" s="1"/>
      <c r="B72" s="1"/>
      <c r="C72" s="1"/>
      <c r="D72" s="1"/>
      <c r="E72" s="1"/>
      <c r="G72" s="1"/>
      <c r="H72" s="1"/>
      <c r="S72" s="1"/>
      <c r="T72" s="1"/>
      <c r="U72" s="1"/>
      <c r="V72" s="1"/>
    </row>
    <row r="73" spans="1:22" x14ac:dyDescent="0.3">
      <c r="A73" s="1"/>
      <c r="B73" s="1"/>
      <c r="C73" s="1"/>
      <c r="D73" s="1"/>
      <c r="E73" s="1"/>
      <c r="G73" s="1"/>
      <c r="H73" s="1"/>
      <c r="S73" s="1"/>
      <c r="T73" s="1"/>
      <c r="U73" s="1"/>
      <c r="V73" s="1"/>
    </row>
    <row r="74" spans="1:22" x14ac:dyDescent="0.3">
      <c r="A74" s="1"/>
      <c r="B74" s="1"/>
      <c r="C74" s="1"/>
      <c r="D74" s="1"/>
      <c r="E74" s="1"/>
      <c r="G74" s="1"/>
      <c r="H74" s="1"/>
      <c r="S74" s="1"/>
      <c r="T74" s="1"/>
      <c r="U74" s="1"/>
      <c r="V74" s="1"/>
    </row>
    <row r="75" spans="1:22" x14ac:dyDescent="0.3">
      <c r="A75" s="1"/>
      <c r="B75" s="1"/>
      <c r="C75" s="1"/>
      <c r="D75" s="1"/>
      <c r="E75" s="1"/>
      <c r="G75" s="1"/>
      <c r="H75" s="1"/>
      <c r="S75" s="1"/>
      <c r="T75" s="1"/>
      <c r="U75" s="1"/>
      <c r="V75" s="1"/>
    </row>
    <row r="76" spans="1:22" x14ac:dyDescent="0.3">
      <c r="A76" s="1"/>
      <c r="B76" s="1"/>
      <c r="C76" s="1"/>
      <c r="D76" s="1"/>
      <c r="E76" s="1"/>
      <c r="G76" s="1"/>
      <c r="H76" s="1"/>
      <c r="S76" s="1"/>
      <c r="T76" s="1"/>
      <c r="U76" s="1"/>
      <c r="V76" s="1"/>
    </row>
    <row r="77" spans="1:22" x14ac:dyDescent="0.3">
      <c r="A77" s="1"/>
      <c r="B77" s="1"/>
      <c r="C77" s="1"/>
      <c r="D77" s="1"/>
      <c r="E77" s="1"/>
      <c r="G77" s="1"/>
      <c r="H77" s="1"/>
      <c r="S77" s="1"/>
      <c r="T77" s="1"/>
      <c r="U77" s="1"/>
      <c r="V77" s="1"/>
    </row>
    <row r="78" spans="1:22" x14ac:dyDescent="0.3">
      <c r="A78" s="1"/>
      <c r="B78" s="1"/>
      <c r="C78" s="1"/>
      <c r="D78" s="1"/>
      <c r="E78" s="1"/>
      <c r="G78" s="1"/>
      <c r="H78" s="1"/>
      <c r="S78" s="1"/>
      <c r="T78" s="1"/>
      <c r="U78" s="1"/>
      <c r="V78" s="1"/>
    </row>
    <row r="79" spans="1:22" x14ac:dyDescent="0.3">
      <c r="A79" s="1"/>
      <c r="B79" s="1"/>
      <c r="C79" s="1"/>
      <c r="D79" s="1"/>
      <c r="E79" s="1"/>
      <c r="G79" s="1"/>
      <c r="H79" s="1"/>
      <c r="S79" s="1"/>
      <c r="T79" s="1"/>
      <c r="U79" s="1"/>
      <c r="V79" s="1"/>
    </row>
    <row r="80" spans="1:22" x14ac:dyDescent="0.3">
      <c r="A80" s="1"/>
      <c r="B80" s="1"/>
      <c r="C80" s="1"/>
      <c r="D80" s="1"/>
      <c r="E80" s="1"/>
      <c r="G80" s="1"/>
      <c r="H80" s="1"/>
      <c r="S80" s="1"/>
      <c r="T80" s="1"/>
      <c r="U80" s="1"/>
      <c r="V80" s="1"/>
    </row>
    <row r="81" spans="1:22" x14ac:dyDescent="0.3">
      <c r="A81" s="1"/>
      <c r="B81" s="1"/>
      <c r="C81" s="1"/>
      <c r="D81" s="1"/>
      <c r="E81" s="1"/>
      <c r="G81" s="1"/>
      <c r="H81" s="1"/>
      <c r="S81" s="1"/>
      <c r="T81" s="1"/>
      <c r="U81" s="1"/>
      <c r="V81" s="1"/>
    </row>
    <row r="82" spans="1:22" x14ac:dyDescent="0.3">
      <c r="A82" s="1"/>
      <c r="B82" s="1"/>
      <c r="C82" s="1"/>
      <c r="D82" s="1"/>
      <c r="E82" s="1"/>
      <c r="G82" s="1"/>
      <c r="H82" s="1"/>
      <c r="S82" s="1"/>
      <c r="T82" s="1"/>
      <c r="U82" s="1"/>
      <c r="V82" s="1"/>
    </row>
    <row r="83" spans="1:22" x14ac:dyDescent="0.3">
      <c r="A83" s="1"/>
      <c r="B83" s="1"/>
      <c r="C83" s="1"/>
      <c r="D83" s="1"/>
      <c r="E83" s="1"/>
      <c r="G83" s="1"/>
      <c r="H83" s="1"/>
      <c r="S83" s="1"/>
      <c r="T83" s="1"/>
      <c r="U83" s="1"/>
      <c r="V83" s="1"/>
    </row>
    <row r="84" spans="1:22" x14ac:dyDescent="0.3">
      <c r="A84" s="1"/>
      <c r="B84" s="1"/>
      <c r="C84" s="1"/>
      <c r="D84" s="1"/>
      <c r="E84" s="1"/>
      <c r="G84" s="1"/>
      <c r="H84" s="1"/>
      <c r="S84" s="1"/>
      <c r="T84" s="1"/>
      <c r="U84" s="1"/>
      <c r="V84" s="1"/>
    </row>
    <row r="85" spans="1:22" x14ac:dyDescent="0.3">
      <c r="A85" s="1"/>
      <c r="B85" s="1"/>
      <c r="C85" s="1"/>
      <c r="D85" s="1"/>
      <c r="E85" s="1"/>
      <c r="G85" s="1"/>
      <c r="H85" s="1"/>
      <c r="S85" s="1"/>
      <c r="T85" s="1"/>
      <c r="U85" s="1"/>
      <c r="V85" s="1"/>
    </row>
    <row r="86" spans="1:22" x14ac:dyDescent="0.3">
      <c r="A86" s="1"/>
      <c r="B86" s="1"/>
      <c r="C86" s="1"/>
      <c r="D86" s="1"/>
      <c r="E86" s="1"/>
      <c r="G86" s="1"/>
      <c r="H86" s="1"/>
      <c r="S86" s="1"/>
      <c r="T86" s="1"/>
      <c r="U86" s="1"/>
      <c r="V86" s="1"/>
    </row>
    <row r="87" spans="1:22" x14ac:dyDescent="0.3">
      <c r="A87" s="1"/>
      <c r="B87" s="1"/>
      <c r="C87" s="1"/>
      <c r="D87" s="1"/>
      <c r="E87" s="1"/>
      <c r="G87" s="1"/>
      <c r="H87" s="1"/>
      <c r="S87" s="1"/>
      <c r="T87" s="1"/>
      <c r="U87" s="1"/>
      <c r="V87" s="1"/>
    </row>
    <row r="88" spans="1:22" x14ac:dyDescent="0.3">
      <c r="A88" s="1"/>
      <c r="B88" s="1"/>
      <c r="C88" s="1"/>
      <c r="D88" s="1"/>
      <c r="E88" s="1"/>
      <c r="G88" s="1"/>
      <c r="H88" s="1"/>
      <c r="S88" s="1"/>
      <c r="T88" s="1"/>
      <c r="U88" s="1"/>
      <c r="V88" s="1"/>
    </row>
    <row r="89" spans="1:22" x14ac:dyDescent="0.3">
      <c r="A89" s="1"/>
      <c r="B89" s="1"/>
      <c r="C89" s="1"/>
      <c r="D89" s="1"/>
      <c r="E89" s="1"/>
      <c r="G89" s="1"/>
      <c r="H89" s="1"/>
      <c r="S89" s="1"/>
      <c r="T89" s="1"/>
      <c r="U89" s="1"/>
      <c r="V89" s="1"/>
    </row>
    <row r="90" spans="1:22" x14ac:dyDescent="0.3">
      <c r="A90" s="1"/>
      <c r="B90" s="1"/>
      <c r="C90" s="1"/>
      <c r="D90" s="1"/>
      <c r="E90" s="1"/>
      <c r="G90" s="1"/>
      <c r="H90" s="1"/>
      <c r="S90" s="1"/>
      <c r="T90" s="1"/>
      <c r="U90" s="1"/>
      <c r="V90" s="1"/>
    </row>
    <row r="91" spans="1:22" x14ac:dyDescent="0.3">
      <c r="A91" s="1"/>
      <c r="B91" s="1"/>
      <c r="C91" s="1"/>
      <c r="D91" s="1"/>
      <c r="E91" s="1"/>
      <c r="G91" s="1"/>
      <c r="H91" s="1"/>
      <c r="S91" s="1"/>
      <c r="T91" s="1"/>
      <c r="U91" s="1"/>
      <c r="V91" s="1"/>
    </row>
    <row r="92" spans="1:22" x14ac:dyDescent="0.3">
      <c r="A92" s="1"/>
      <c r="B92" s="1"/>
      <c r="C92" s="1"/>
      <c r="D92" s="1"/>
      <c r="E92" s="1"/>
      <c r="G92" s="1"/>
      <c r="H92" s="1"/>
      <c r="S92" s="1"/>
      <c r="T92" s="1"/>
      <c r="U92" s="1"/>
      <c r="V92" s="1"/>
    </row>
    <row r="93" spans="1:22" x14ac:dyDescent="0.3">
      <c r="A93" s="1"/>
      <c r="B93" s="1"/>
      <c r="C93" s="1"/>
      <c r="D93" s="1"/>
      <c r="E93" s="1"/>
      <c r="G93" s="1"/>
      <c r="H93" s="1"/>
      <c r="S93" s="1"/>
      <c r="T93" s="1"/>
      <c r="U93" s="1"/>
      <c r="V93" s="1"/>
    </row>
    <row r="94" spans="1:22" x14ac:dyDescent="0.3">
      <c r="A94" s="1"/>
      <c r="B94" s="1"/>
      <c r="C94" s="1"/>
      <c r="D94" s="1"/>
      <c r="E94" s="1"/>
      <c r="G94" s="1"/>
      <c r="H94" s="1"/>
      <c r="S94" s="1"/>
      <c r="T94" s="1"/>
      <c r="U94" s="1"/>
      <c r="V94" s="1"/>
    </row>
    <row r="95" spans="1:22" x14ac:dyDescent="0.3">
      <c r="A95" s="1"/>
      <c r="B95" s="1"/>
      <c r="C95" s="1"/>
      <c r="D95" s="1"/>
      <c r="E95" s="1"/>
      <c r="G95" s="1"/>
      <c r="H95" s="1"/>
      <c r="S95" s="1"/>
      <c r="T95" s="1"/>
      <c r="U95" s="1"/>
      <c r="V95" s="1"/>
    </row>
    <row r="96" spans="1:22" x14ac:dyDescent="0.3">
      <c r="A96" s="1"/>
      <c r="B96" s="1"/>
      <c r="C96" s="1"/>
      <c r="D96" s="1"/>
      <c r="E96" s="1"/>
      <c r="G96" s="1"/>
      <c r="H96" s="1"/>
      <c r="S96" s="1"/>
      <c r="T96" s="1"/>
      <c r="U96" s="1"/>
      <c r="V96" s="1"/>
    </row>
    <row r="97" spans="1:22" x14ac:dyDescent="0.3">
      <c r="A97" s="1"/>
      <c r="B97" s="1"/>
      <c r="C97" s="1"/>
      <c r="D97" s="1"/>
      <c r="E97" s="1"/>
      <c r="G97" s="1"/>
      <c r="H97" s="1"/>
      <c r="S97" s="1"/>
      <c r="T97" s="1"/>
      <c r="U97" s="1"/>
      <c r="V97" s="1"/>
    </row>
    <row r="98" spans="1:22" x14ac:dyDescent="0.3">
      <c r="A98" s="1"/>
      <c r="B98" s="1"/>
      <c r="C98" s="1"/>
      <c r="D98" s="1"/>
      <c r="E98" s="1"/>
      <c r="G98" s="1"/>
      <c r="H98" s="1"/>
      <c r="S98" s="1"/>
      <c r="T98" s="1"/>
      <c r="U98" s="1"/>
      <c r="V98" s="1"/>
    </row>
    <row r="99" spans="1:22" x14ac:dyDescent="0.3">
      <c r="A99" s="1"/>
      <c r="B99" s="1"/>
      <c r="C99" s="1"/>
      <c r="D99" s="1"/>
      <c r="E99" s="1"/>
      <c r="G99" s="1"/>
      <c r="H99" s="1"/>
      <c r="S99" s="1"/>
      <c r="T99" s="1"/>
      <c r="U99" s="1"/>
      <c r="V99" s="1"/>
    </row>
    <row r="100" spans="1:22" x14ac:dyDescent="0.3">
      <c r="A100" s="1"/>
      <c r="B100" s="1"/>
      <c r="C100" s="1"/>
      <c r="D100" s="1"/>
      <c r="E100" s="1"/>
      <c r="G100" s="1"/>
      <c r="H100" s="1"/>
      <c r="S100" s="1"/>
      <c r="T100" s="1"/>
      <c r="U100" s="1"/>
      <c r="V100" s="1"/>
    </row>
    <row r="101" spans="1:22" x14ac:dyDescent="0.3">
      <c r="A101" s="1"/>
      <c r="B101" s="1"/>
      <c r="C101" s="1"/>
      <c r="D101" s="1"/>
      <c r="E101" s="1"/>
      <c r="G101" s="1"/>
      <c r="H101" s="1"/>
      <c r="S101" s="1"/>
      <c r="T101" s="1"/>
      <c r="U101" s="1"/>
      <c r="V101" s="1"/>
    </row>
    <row r="102" spans="1:22" x14ac:dyDescent="0.3">
      <c r="A102" s="1"/>
      <c r="B102" s="1"/>
      <c r="C102" s="1"/>
      <c r="D102" s="1"/>
      <c r="E102" s="1"/>
      <c r="G102" s="1"/>
      <c r="H102" s="1"/>
      <c r="S102" s="1"/>
      <c r="T102" s="1"/>
      <c r="U102" s="1"/>
      <c r="V102" s="1"/>
    </row>
    <row r="103" spans="1:22" x14ac:dyDescent="0.3">
      <c r="A103" s="1"/>
      <c r="B103" s="1"/>
      <c r="C103" s="1"/>
      <c r="D103" s="1"/>
      <c r="E103" s="1"/>
      <c r="G103" s="1"/>
      <c r="H103" s="1"/>
      <c r="S103" s="1"/>
      <c r="T103" s="1"/>
      <c r="U103" s="1"/>
      <c r="V103" s="1"/>
    </row>
    <row r="104" spans="1:22" x14ac:dyDescent="0.3">
      <c r="A104" s="1"/>
      <c r="B104" s="1"/>
      <c r="C104" s="1"/>
      <c r="D104" s="1"/>
      <c r="E104" s="1"/>
      <c r="G104" s="1"/>
      <c r="H104" s="1"/>
      <c r="S104" s="1"/>
      <c r="T104" s="1"/>
      <c r="U104" s="1"/>
      <c r="V104" s="1"/>
    </row>
    <row r="105" spans="1:22" x14ac:dyDescent="0.3">
      <c r="A105" s="1"/>
      <c r="B105" s="1"/>
      <c r="C105" s="1"/>
      <c r="D105" s="1"/>
      <c r="E105" s="1"/>
      <c r="G105" s="1"/>
      <c r="H105" s="1"/>
      <c r="S105" s="1"/>
      <c r="T105" s="1"/>
      <c r="U105" s="1"/>
      <c r="V105" s="1"/>
    </row>
    <row r="106" spans="1:22" x14ac:dyDescent="0.3">
      <c r="A106" s="1"/>
      <c r="B106" s="1"/>
      <c r="C106" s="1"/>
      <c r="D106" s="1"/>
      <c r="E106" s="1"/>
      <c r="G106" s="1"/>
      <c r="H106" s="1"/>
      <c r="S106" s="1"/>
      <c r="T106" s="1"/>
      <c r="U106" s="1"/>
      <c r="V106" s="1"/>
    </row>
    <row r="107" spans="1:22" x14ac:dyDescent="0.3">
      <c r="A107" s="1"/>
      <c r="B107" s="1"/>
      <c r="C107" s="1"/>
      <c r="D107" s="1"/>
      <c r="E107" s="1"/>
      <c r="G107" s="1"/>
      <c r="H107" s="1"/>
      <c r="S107" s="1"/>
      <c r="T107" s="1"/>
      <c r="U107" s="1"/>
      <c r="V107" s="1"/>
    </row>
    <row r="108" spans="1:22" x14ac:dyDescent="0.3">
      <c r="A108" s="1"/>
      <c r="B108" s="1"/>
      <c r="C108" s="1"/>
      <c r="D108" s="1"/>
      <c r="E108" s="1"/>
      <c r="G108" s="1"/>
      <c r="H108" s="1"/>
      <c r="S108" s="1"/>
      <c r="T108" s="1"/>
      <c r="U108" s="1"/>
      <c r="V108" s="1"/>
    </row>
    <row r="109" spans="1:22" x14ac:dyDescent="0.3">
      <c r="A109" s="1"/>
      <c r="B109" s="1"/>
      <c r="C109" s="1"/>
      <c r="D109" s="1"/>
      <c r="E109" s="1"/>
      <c r="G109" s="1"/>
      <c r="H109" s="1"/>
      <c r="S109" s="1"/>
      <c r="T109" s="1"/>
      <c r="U109" s="1"/>
      <c r="V109" s="1"/>
    </row>
    <row r="110" spans="1:22" x14ac:dyDescent="0.3">
      <c r="A110" s="1"/>
      <c r="B110" s="1"/>
      <c r="C110" s="1"/>
      <c r="D110" s="1"/>
      <c r="E110" s="1"/>
      <c r="G110" s="1"/>
      <c r="H110" s="1"/>
      <c r="S110" s="1"/>
      <c r="T110" s="1"/>
      <c r="U110" s="1"/>
      <c r="V110" s="1"/>
    </row>
    <row r="111" spans="1:22" x14ac:dyDescent="0.3">
      <c r="A111" s="1"/>
      <c r="B111" s="1"/>
      <c r="C111" s="1"/>
      <c r="D111" s="1"/>
      <c r="E111" s="1"/>
      <c r="G111" s="1"/>
      <c r="H111" s="1"/>
      <c r="S111" s="1"/>
      <c r="T111" s="1"/>
      <c r="U111" s="1"/>
      <c r="V111" s="1"/>
    </row>
    <row r="112" spans="1:22" x14ac:dyDescent="0.3">
      <c r="A112" s="1"/>
      <c r="B112" s="1"/>
      <c r="C112" s="1"/>
      <c r="D112" s="1"/>
      <c r="E112" s="1"/>
      <c r="G112" s="1"/>
      <c r="H112" s="1"/>
      <c r="S112" s="1"/>
      <c r="T112" s="1"/>
      <c r="U112" s="1"/>
      <c r="V112" s="1"/>
    </row>
    <row r="113" spans="1:22" x14ac:dyDescent="0.3">
      <c r="A113" s="1"/>
      <c r="B113" s="1"/>
      <c r="C113" s="1"/>
      <c r="D113" s="1"/>
      <c r="E113" s="1"/>
      <c r="G113" s="1"/>
      <c r="H113" s="1"/>
      <c r="S113" s="1"/>
      <c r="T113" s="1"/>
      <c r="U113" s="1"/>
      <c r="V113" s="1"/>
    </row>
    <row r="114" spans="1:22" x14ac:dyDescent="0.3">
      <c r="A114" s="1"/>
      <c r="B114" s="1"/>
      <c r="C114" s="1"/>
      <c r="D114" s="1"/>
      <c r="E114" s="1"/>
      <c r="G114" s="1"/>
      <c r="H114" s="1"/>
      <c r="S114" s="1"/>
      <c r="T114" s="1"/>
      <c r="U114" s="1"/>
      <c r="V114" s="1"/>
    </row>
    <row r="115" spans="1:22" x14ac:dyDescent="0.3">
      <c r="A115" s="1"/>
      <c r="B115" s="1"/>
      <c r="C115" s="1"/>
      <c r="D115" s="1"/>
      <c r="E115" s="1"/>
      <c r="G115" s="1"/>
      <c r="H115" s="1"/>
      <c r="S115" s="1"/>
      <c r="T115" s="1"/>
      <c r="U115" s="1"/>
      <c r="V115" s="1"/>
    </row>
    <row r="116" spans="1:22" x14ac:dyDescent="0.3">
      <c r="A116" s="1"/>
      <c r="B116" s="1"/>
      <c r="C116" s="1"/>
      <c r="D116" s="1"/>
      <c r="E116" s="1"/>
      <c r="G116" s="1"/>
      <c r="H116" s="1"/>
      <c r="S116" s="1"/>
      <c r="T116" s="1"/>
      <c r="U116" s="1"/>
      <c r="V116" s="1"/>
    </row>
    <row r="117" spans="1:22" x14ac:dyDescent="0.3">
      <c r="A117" s="1"/>
      <c r="B117" s="1"/>
      <c r="C117" s="1"/>
      <c r="D117" s="1"/>
      <c r="E117" s="1"/>
      <c r="G117" s="1"/>
      <c r="H117" s="1"/>
      <c r="S117" s="1"/>
      <c r="T117" s="1"/>
      <c r="U117" s="1"/>
      <c r="V117" s="1"/>
    </row>
    <row r="118" spans="1:22" x14ac:dyDescent="0.3">
      <c r="A118" s="1"/>
      <c r="B118" s="1"/>
      <c r="C118" s="1"/>
      <c r="D118" s="1"/>
      <c r="E118" s="1"/>
      <c r="G118" s="1"/>
      <c r="H118" s="1"/>
      <c r="S118" s="1"/>
      <c r="T118" s="1"/>
      <c r="U118" s="1"/>
      <c r="V118" s="1"/>
    </row>
    <row r="119" spans="1:22" x14ac:dyDescent="0.3">
      <c r="A119" s="1"/>
      <c r="B119" s="1"/>
      <c r="C119" s="1"/>
      <c r="D119" s="1"/>
      <c r="E119" s="1"/>
      <c r="G119" s="1"/>
      <c r="H119" s="1"/>
      <c r="S119" s="1"/>
      <c r="T119" s="1"/>
      <c r="U119" s="1"/>
      <c r="V119" s="1"/>
    </row>
    <row r="120" spans="1:22" x14ac:dyDescent="0.3">
      <c r="A120" s="1"/>
      <c r="B120" s="1"/>
      <c r="C120" s="1"/>
      <c r="D120" s="1"/>
      <c r="E120" s="1"/>
      <c r="G120" s="1"/>
      <c r="H120" s="1"/>
      <c r="S120" s="1"/>
      <c r="T120" s="1"/>
      <c r="U120" s="1"/>
      <c r="V120" s="1"/>
    </row>
    <row r="121" spans="1:22" x14ac:dyDescent="0.3">
      <c r="A121" s="1"/>
      <c r="B121" s="1"/>
      <c r="C121" s="1"/>
      <c r="D121" s="1"/>
      <c r="E121" s="1"/>
      <c r="G121" s="1"/>
      <c r="H121" s="1"/>
      <c r="S121" s="1"/>
      <c r="T121" s="1"/>
      <c r="U121" s="1"/>
      <c r="V121" s="1"/>
    </row>
    <row r="122" spans="1:22" x14ac:dyDescent="0.3">
      <c r="A122" s="1"/>
      <c r="B122" s="1"/>
      <c r="C122" s="1"/>
      <c r="D122" s="1"/>
      <c r="E122" s="1"/>
      <c r="G122" s="1"/>
      <c r="H122" s="1"/>
      <c r="S122" s="1"/>
      <c r="T122" s="1"/>
      <c r="U122" s="1"/>
      <c r="V122" s="1"/>
    </row>
    <row r="123" spans="1:22" x14ac:dyDescent="0.3">
      <c r="A123" s="1"/>
      <c r="B123" s="1"/>
      <c r="C123" s="1"/>
      <c r="D123" s="1"/>
      <c r="E123" s="1"/>
      <c r="G123" s="1"/>
      <c r="H123" s="1"/>
      <c r="S123" s="1"/>
      <c r="T123" s="1"/>
      <c r="U123" s="1"/>
      <c r="V123" s="1"/>
    </row>
    <row r="124" spans="1:22" x14ac:dyDescent="0.3">
      <c r="A124" s="1"/>
      <c r="B124" s="1"/>
      <c r="C124" s="1"/>
      <c r="D124" s="1"/>
      <c r="E124" s="1"/>
      <c r="G124" s="1"/>
      <c r="H124" s="1"/>
      <c r="S124" s="1"/>
      <c r="T124" s="1"/>
      <c r="U124" s="1"/>
      <c r="V124" s="1"/>
    </row>
    <row r="125" spans="1:22" x14ac:dyDescent="0.3">
      <c r="A125" s="1"/>
      <c r="B125" s="1"/>
      <c r="C125" s="1"/>
      <c r="D125" s="1"/>
      <c r="E125" s="1"/>
      <c r="G125" s="1"/>
      <c r="H125" s="1"/>
      <c r="S125" s="1"/>
      <c r="T125" s="1"/>
      <c r="U125" s="1"/>
      <c r="V125" s="1"/>
    </row>
    <row r="126" spans="1:22" x14ac:dyDescent="0.3">
      <c r="A126" s="1"/>
      <c r="B126" s="1"/>
      <c r="C126" s="1"/>
      <c r="D126" s="1"/>
      <c r="E126" s="1"/>
      <c r="G126" s="1"/>
      <c r="H126" s="1"/>
      <c r="S126" s="1"/>
      <c r="T126" s="1"/>
      <c r="U126" s="1"/>
      <c r="V126" s="1"/>
    </row>
    <row r="127" spans="1:22" x14ac:dyDescent="0.3">
      <c r="A127" s="1"/>
      <c r="B127" s="1"/>
      <c r="C127" s="1"/>
      <c r="D127" s="1"/>
      <c r="E127" s="1"/>
      <c r="G127" s="1"/>
      <c r="H127" s="1"/>
      <c r="S127" s="1"/>
      <c r="T127" s="1"/>
      <c r="U127" s="1"/>
      <c r="V127" s="1"/>
    </row>
    <row r="128" spans="1:22" x14ac:dyDescent="0.3">
      <c r="A128" s="1"/>
      <c r="B128" s="1"/>
      <c r="C128" s="1"/>
      <c r="D128" s="1"/>
      <c r="E128" s="1"/>
      <c r="G128" s="1"/>
      <c r="H128" s="1"/>
      <c r="S128" s="1"/>
      <c r="T128" s="1"/>
      <c r="U128" s="1"/>
      <c r="V128" s="1"/>
    </row>
    <row r="129" spans="1:22" x14ac:dyDescent="0.3">
      <c r="A129" s="1"/>
      <c r="B129" s="1"/>
      <c r="C129" s="1"/>
      <c r="D129" s="1"/>
      <c r="E129" s="1"/>
      <c r="G129" s="1"/>
      <c r="H129" s="1"/>
      <c r="S129" s="1"/>
      <c r="T129" s="1"/>
      <c r="U129" s="1"/>
      <c r="V129" s="1"/>
    </row>
    <row r="130" spans="1:22" x14ac:dyDescent="0.3">
      <c r="A130" s="1"/>
      <c r="B130" s="1"/>
      <c r="C130" s="1"/>
      <c r="D130" s="1"/>
      <c r="E130" s="1"/>
      <c r="G130" s="1"/>
      <c r="H130" s="1"/>
      <c r="S130" s="1"/>
      <c r="T130" s="1"/>
      <c r="U130" s="1"/>
      <c r="V130" s="1"/>
    </row>
    <row r="131" spans="1:22" x14ac:dyDescent="0.3">
      <c r="A131" s="1"/>
      <c r="B131" s="1"/>
      <c r="C131" s="1"/>
      <c r="D131" s="1"/>
      <c r="E131" s="1"/>
      <c r="G131" s="1"/>
      <c r="H131" s="1"/>
      <c r="S131" s="1"/>
      <c r="T131" s="1"/>
      <c r="U131" s="1"/>
      <c r="V131" s="1"/>
    </row>
    <row r="132" spans="1:22" x14ac:dyDescent="0.3">
      <c r="A132" s="1"/>
      <c r="B132" s="1"/>
      <c r="C132" s="1"/>
      <c r="D132" s="1"/>
      <c r="E132" s="1"/>
      <c r="G132" s="1"/>
      <c r="H132" s="1"/>
      <c r="S132" s="1"/>
      <c r="T132" s="1"/>
      <c r="U132" s="1"/>
      <c r="V132" s="1"/>
    </row>
    <row r="133" spans="1:22" x14ac:dyDescent="0.3">
      <c r="A133" s="1"/>
      <c r="B133" s="1"/>
      <c r="C133" s="1"/>
      <c r="D133" s="1"/>
      <c r="E133" s="1"/>
      <c r="G133" s="1"/>
      <c r="H133" s="1"/>
      <c r="S133" s="1"/>
      <c r="T133" s="1"/>
      <c r="U133" s="1"/>
      <c r="V133" s="1"/>
    </row>
    <row r="134" spans="1:22" x14ac:dyDescent="0.3">
      <c r="A134" s="1"/>
      <c r="B134" s="1"/>
      <c r="C134" s="1"/>
      <c r="D134" s="1"/>
      <c r="E134" s="1"/>
      <c r="G134" s="1"/>
      <c r="H134" s="1"/>
      <c r="S134" s="1"/>
      <c r="T134" s="1"/>
      <c r="U134" s="1"/>
      <c r="V134" s="1"/>
    </row>
    <row r="135" spans="1:22" x14ac:dyDescent="0.3">
      <c r="A135" s="1"/>
      <c r="B135" s="1"/>
      <c r="C135" s="1"/>
      <c r="D135" s="1"/>
      <c r="E135" s="1"/>
      <c r="G135" s="1"/>
      <c r="H135" s="1"/>
      <c r="S135" s="1"/>
      <c r="T135" s="1"/>
      <c r="U135" s="1"/>
      <c r="V135" s="1"/>
    </row>
    <row r="136" spans="1:22" x14ac:dyDescent="0.3">
      <c r="A136" s="1"/>
      <c r="B136" s="1"/>
      <c r="C136" s="1"/>
      <c r="D136" s="1"/>
      <c r="E136" s="1"/>
      <c r="G136" s="1"/>
      <c r="H136" s="1"/>
      <c r="S136" s="1"/>
      <c r="T136" s="1"/>
      <c r="U136" s="1"/>
      <c r="V136" s="1"/>
    </row>
    <row r="137" spans="1:22" x14ac:dyDescent="0.3">
      <c r="A137" s="1"/>
      <c r="B137" s="1"/>
      <c r="C137" s="1"/>
      <c r="D137" s="1"/>
      <c r="E137" s="1"/>
      <c r="G137" s="1"/>
      <c r="H137" s="1"/>
      <c r="S137" s="1"/>
      <c r="T137" s="1"/>
      <c r="U137" s="1"/>
      <c r="V137" s="1"/>
    </row>
    <row r="138" spans="1:22" x14ac:dyDescent="0.3">
      <c r="A138" s="1"/>
      <c r="B138" s="1"/>
      <c r="C138" s="1"/>
      <c r="D138" s="1"/>
      <c r="E138" s="1"/>
      <c r="G138" s="1"/>
      <c r="H138" s="1"/>
      <c r="S138" s="1"/>
      <c r="T138" s="1"/>
      <c r="U138" s="1"/>
      <c r="V138" s="1"/>
    </row>
    <row r="139" spans="1:22" x14ac:dyDescent="0.3">
      <c r="A139" s="1"/>
      <c r="B139" s="1"/>
      <c r="C139" s="1"/>
      <c r="D139" s="1"/>
      <c r="E139" s="1"/>
      <c r="G139" s="1"/>
      <c r="H139" s="1"/>
      <c r="S139" s="1"/>
      <c r="T139" s="1"/>
      <c r="U139" s="1"/>
      <c r="V139" s="1"/>
    </row>
    <row r="140" spans="1:22" x14ac:dyDescent="0.3">
      <c r="A140" s="1"/>
      <c r="B140" s="1"/>
      <c r="C140" s="1"/>
      <c r="D140" s="1"/>
      <c r="E140" s="1"/>
      <c r="G140" s="1"/>
      <c r="H140" s="1"/>
      <c r="S140" s="1"/>
      <c r="T140" s="1"/>
      <c r="U140" s="1"/>
      <c r="V140" s="1"/>
    </row>
    <row r="141" spans="1:22" x14ac:dyDescent="0.3">
      <c r="A141" s="1"/>
      <c r="B141" s="1"/>
      <c r="C141" s="1"/>
      <c r="D141" s="1"/>
      <c r="E141" s="1"/>
      <c r="G141" s="1"/>
      <c r="H141" s="1"/>
      <c r="S141" s="1"/>
      <c r="T141" s="1"/>
      <c r="U141" s="1"/>
      <c r="V141" s="1"/>
    </row>
    <row r="142" spans="1:22" x14ac:dyDescent="0.3">
      <c r="A142" s="1"/>
      <c r="B142" s="1"/>
      <c r="C142" s="1"/>
      <c r="D142" s="1"/>
      <c r="E142" s="1"/>
      <c r="G142" s="1"/>
      <c r="H142" s="1"/>
      <c r="S142" s="1"/>
      <c r="T142" s="1"/>
      <c r="U142" s="1"/>
      <c r="V142" s="1"/>
    </row>
    <row r="143" spans="1:22" x14ac:dyDescent="0.3">
      <c r="A143" s="1"/>
      <c r="B143" s="1"/>
      <c r="C143" s="1"/>
      <c r="D143" s="1"/>
      <c r="E143" s="1"/>
      <c r="G143" s="1"/>
      <c r="H143" s="1"/>
      <c r="S143" s="1"/>
      <c r="T143" s="1"/>
      <c r="U143" s="1"/>
      <c r="V143" s="1"/>
    </row>
    <row r="144" spans="1:22" x14ac:dyDescent="0.3">
      <c r="A144" s="1"/>
      <c r="B144" s="1"/>
      <c r="C144" s="1"/>
      <c r="D144" s="1"/>
      <c r="E144" s="1"/>
      <c r="G144" s="1"/>
      <c r="H144" s="1"/>
      <c r="S144" s="1"/>
      <c r="T144" s="1"/>
      <c r="U144" s="1"/>
      <c r="V144" s="1"/>
    </row>
    <row r="145" spans="1:22" x14ac:dyDescent="0.3">
      <c r="A145" s="1"/>
      <c r="B145" s="1"/>
      <c r="C145" s="1"/>
      <c r="D145" s="1"/>
      <c r="E145" s="1"/>
      <c r="G145" s="1"/>
      <c r="H145" s="1"/>
      <c r="S145" s="1"/>
      <c r="T145" s="1"/>
      <c r="U145" s="1"/>
      <c r="V145" s="1"/>
    </row>
    <row r="146" spans="1:22" x14ac:dyDescent="0.3">
      <c r="A146" s="1"/>
      <c r="B146" s="1"/>
      <c r="C146" s="1"/>
      <c r="D146" s="1"/>
      <c r="E146" s="1"/>
      <c r="G146" s="1"/>
      <c r="H146" s="1"/>
      <c r="S146" s="1"/>
      <c r="T146" s="1"/>
      <c r="U146" s="1"/>
      <c r="V146" s="1"/>
    </row>
    <row r="147" spans="1:22" x14ac:dyDescent="0.3">
      <c r="A147" s="1"/>
      <c r="B147" s="1"/>
      <c r="C147" s="1"/>
      <c r="D147" s="1"/>
      <c r="E147" s="1"/>
      <c r="G147" s="1"/>
      <c r="H147" s="1"/>
      <c r="S147" s="1"/>
      <c r="T147" s="1"/>
      <c r="U147" s="1"/>
      <c r="V147" s="1"/>
    </row>
    <row r="148" spans="1:22" x14ac:dyDescent="0.3">
      <c r="A148" s="1"/>
      <c r="B148" s="1"/>
      <c r="C148" s="1"/>
      <c r="D148" s="1"/>
      <c r="E148" s="1"/>
      <c r="G148" s="1"/>
      <c r="H148" s="1"/>
      <c r="S148" s="1"/>
      <c r="T148" s="1"/>
      <c r="U148" s="1"/>
      <c r="V148" s="1"/>
    </row>
    <row r="149" spans="1:22" x14ac:dyDescent="0.3">
      <c r="A149" s="1"/>
      <c r="B149" s="1"/>
      <c r="C149" s="1"/>
      <c r="D149" s="1"/>
      <c r="E149" s="1"/>
      <c r="G149" s="1"/>
      <c r="H149" s="1"/>
      <c r="S149" s="1"/>
      <c r="T149" s="1"/>
      <c r="U149" s="1"/>
      <c r="V149" s="1"/>
    </row>
    <row r="150" spans="1:22" x14ac:dyDescent="0.3">
      <c r="A150" s="1"/>
      <c r="B150" s="1"/>
      <c r="C150" s="1"/>
      <c r="D150" s="1"/>
      <c r="E150" s="1"/>
      <c r="G150" s="1"/>
      <c r="H150" s="1"/>
      <c r="S150" s="1"/>
      <c r="T150" s="1"/>
      <c r="U150" s="1"/>
      <c r="V150" s="1"/>
    </row>
    <row r="151" spans="1:22" x14ac:dyDescent="0.3">
      <c r="A151" s="1"/>
      <c r="B151" s="1"/>
      <c r="C151" s="1"/>
      <c r="D151" s="1"/>
      <c r="E151" s="1"/>
      <c r="G151" s="1"/>
      <c r="H151" s="1"/>
      <c r="S151" s="1"/>
      <c r="T151" s="1"/>
      <c r="U151" s="1"/>
      <c r="V151" s="1"/>
    </row>
    <row r="152" spans="1:22" x14ac:dyDescent="0.3">
      <c r="A152" s="1"/>
      <c r="B152" s="1"/>
      <c r="C152" s="1"/>
      <c r="D152" s="1"/>
      <c r="E152" s="1"/>
      <c r="G152" s="1"/>
      <c r="H152" s="1"/>
      <c r="S152" s="1"/>
      <c r="T152" s="1"/>
      <c r="U152" s="1"/>
      <c r="V152" s="1"/>
    </row>
    <row r="153" spans="1:22" x14ac:dyDescent="0.3">
      <c r="A153" s="1"/>
      <c r="B153" s="1"/>
      <c r="C153" s="1"/>
      <c r="D153" s="1"/>
      <c r="E153" s="1"/>
      <c r="G153" s="1"/>
      <c r="H153" s="1"/>
      <c r="S153" s="1"/>
      <c r="T153" s="1"/>
      <c r="U153" s="1"/>
      <c r="V153" s="1"/>
    </row>
    <row r="154" spans="1:22" x14ac:dyDescent="0.3">
      <c r="A154" s="1"/>
      <c r="B154" s="1"/>
      <c r="C154" s="1"/>
      <c r="D154" s="1"/>
      <c r="E154" s="1"/>
      <c r="G154" s="1"/>
      <c r="H154" s="1"/>
      <c r="S154" s="1"/>
      <c r="T154" s="1"/>
      <c r="U154" s="1"/>
      <c r="V154" s="1"/>
    </row>
    <row r="155" spans="1:22" x14ac:dyDescent="0.3">
      <c r="A155" s="1"/>
      <c r="B155" s="1"/>
      <c r="C155" s="1"/>
      <c r="D155" s="1"/>
      <c r="E155" s="1"/>
      <c r="G155" s="1"/>
      <c r="H155" s="1"/>
      <c r="S155" s="1"/>
      <c r="T155" s="1"/>
      <c r="U155" s="1"/>
      <c r="V155" s="1"/>
    </row>
    <row r="156" spans="1:22" x14ac:dyDescent="0.3">
      <c r="A156" s="1"/>
      <c r="B156" s="1"/>
      <c r="C156" s="1"/>
      <c r="D156" s="1"/>
      <c r="E156" s="1"/>
      <c r="G156" s="1"/>
      <c r="H156" s="1"/>
      <c r="S156" s="1"/>
      <c r="T156" s="1"/>
      <c r="U156" s="1"/>
      <c r="V156" s="1"/>
    </row>
    <row r="157" spans="1:22" x14ac:dyDescent="0.3">
      <c r="A157" s="1"/>
      <c r="B157" s="1"/>
      <c r="C157" s="1"/>
      <c r="D157" s="1"/>
      <c r="E157" s="1"/>
      <c r="G157" s="1"/>
      <c r="H157" s="1"/>
      <c r="S157" s="1"/>
      <c r="T157" s="1"/>
      <c r="U157" s="1"/>
      <c r="V157" s="1"/>
    </row>
    <row r="158" spans="1:22" x14ac:dyDescent="0.3">
      <c r="A158" s="1"/>
      <c r="B158" s="1"/>
      <c r="C158" s="1"/>
      <c r="D158" s="1"/>
      <c r="E158" s="1"/>
      <c r="G158" s="1"/>
      <c r="H158" s="1"/>
      <c r="S158" s="1"/>
      <c r="T158" s="1"/>
      <c r="U158" s="1"/>
      <c r="V158" s="1"/>
    </row>
    <row r="159" spans="1:22" x14ac:dyDescent="0.3">
      <c r="A159" s="1"/>
      <c r="B159" s="1"/>
      <c r="C159" s="1"/>
      <c r="D159" s="1"/>
      <c r="E159" s="1"/>
      <c r="G159" s="1"/>
      <c r="H159" s="1"/>
      <c r="S159" s="1"/>
      <c r="T159" s="1"/>
      <c r="U159" s="1"/>
      <c r="V159" s="1"/>
    </row>
    <row r="160" spans="1:22" x14ac:dyDescent="0.3">
      <c r="A160" s="1"/>
      <c r="B160" s="1"/>
      <c r="C160" s="1"/>
      <c r="D160" s="1"/>
      <c r="E160" s="1"/>
      <c r="G160" s="1"/>
      <c r="H160" s="1"/>
      <c r="S160" s="1"/>
      <c r="T160" s="1"/>
      <c r="U160" s="1"/>
      <c r="V160" s="1"/>
    </row>
    <row r="161" spans="1:22" x14ac:dyDescent="0.3">
      <c r="A161" s="1"/>
      <c r="B161" s="1"/>
      <c r="C161" s="1"/>
      <c r="D161" s="1"/>
      <c r="E161" s="1"/>
      <c r="G161" s="1"/>
      <c r="H161" s="1"/>
      <c r="S161" s="1"/>
      <c r="T161" s="1"/>
      <c r="U161" s="1"/>
      <c r="V161" s="1"/>
    </row>
    <row r="162" spans="1:22" x14ac:dyDescent="0.3">
      <c r="A162" s="1"/>
      <c r="B162" s="1"/>
      <c r="C162" s="1"/>
      <c r="D162" s="1"/>
      <c r="E162" s="1"/>
      <c r="G162" s="1"/>
      <c r="H162" s="1"/>
      <c r="S162" s="1"/>
      <c r="T162" s="1"/>
      <c r="U162" s="1"/>
      <c r="V162" s="1"/>
    </row>
    <row r="163" spans="1:22" x14ac:dyDescent="0.3">
      <c r="A163" s="1"/>
      <c r="B163" s="1"/>
      <c r="C163" s="1"/>
      <c r="D163" s="1"/>
      <c r="E163" s="1"/>
      <c r="G163" s="1"/>
      <c r="H163" s="1"/>
      <c r="S163" s="1"/>
      <c r="T163" s="1"/>
      <c r="U163" s="1"/>
      <c r="V163" s="1"/>
    </row>
    <row r="164" spans="1:22" x14ac:dyDescent="0.3">
      <c r="A164" s="1"/>
      <c r="B164" s="1"/>
      <c r="C164" s="1"/>
      <c r="D164" s="1"/>
      <c r="E164" s="1"/>
      <c r="G164" s="1"/>
      <c r="H164" s="1"/>
      <c r="S164" s="1"/>
      <c r="T164" s="1"/>
      <c r="U164" s="1"/>
      <c r="V164" s="1"/>
    </row>
    <row r="165" spans="1:22" x14ac:dyDescent="0.3">
      <c r="A165" s="1"/>
      <c r="B165" s="1"/>
      <c r="C165" s="1"/>
      <c r="D165" s="1"/>
      <c r="E165" s="1"/>
      <c r="G165" s="1"/>
      <c r="H165" s="1"/>
      <c r="S165" s="1"/>
      <c r="T165" s="1"/>
      <c r="U165" s="1"/>
      <c r="V165" s="1"/>
    </row>
    <row r="166" spans="1:22" x14ac:dyDescent="0.3">
      <c r="A166" s="1"/>
      <c r="B166" s="1"/>
      <c r="C166" s="1"/>
      <c r="D166" s="1"/>
      <c r="E166" s="1"/>
      <c r="G166" s="1"/>
      <c r="H166" s="1"/>
      <c r="S166" s="1"/>
      <c r="T166" s="1"/>
      <c r="U166" s="1"/>
      <c r="V166" s="1"/>
    </row>
    <row r="167" spans="1:22" x14ac:dyDescent="0.3">
      <c r="A167" s="1"/>
      <c r="B167" s="1"/>
      <c r="C167" s="1"/>
      <c r="D167" s="1"/>
      <c r="E167" s="1"/>
      <c r="G167" s="1"/>
      <c r="H167" s="1"/>
      <c r="S167" s="1"/>
      <c r="T167" s="1"/>
      <c r="U167" s="1"/>
      <c r="V167" s="1"/>
    </row>
    <row r="168" spans="1:22" x14ac:dyDescent="0.3">
      <c r="A168" s="1"/>
      <c r="B168" s="1"/>
      <c r="C168" s="1"/>
      <c r="D168" s="1"/>
      <c r="E168" s="1"/>
      <c r="G168" s="1"/>
      <c r="H168" s="1"/>
      <c r="S168" s="1"/>
      <c r="T168" s="1"/>
      <c r="U168" s="1"/>
      <c r="V168" s="1"/>
    </row>
    <row r="169" spans="1:22" x14ac:dyDescent="0.3">
      <c r="A169" s="1"/>
      <c r="B169" s="1"/>
      <c r="C169" s="1"/>
      <c r="D169" s="1"/>
      <c r="E169" s="1"/>
      <c r="G169" s="1"/>
      <c r="H169" s="1"/>
      <c r="S169" s="1"/>
      <c r="T169" s="1"/>
      <c r="U169" s="1"/>
      <c r="V169" s="1"/>
    </row>
    <row r="170" spans="1:22" x14ac:dyDescent="0.3">
      <c r="A170" s="1"/>
      <c r="B170" s="1"/>
      <c r="C170" s="1"/>
      <c r="D170" s="1"/>
      <c r="E170" s="1"/>
      <c r="G170" s="1"/>
      <c r="H170" s="1"/>
      <c r="S170" s="1"/>
      <c r="T170" s="1"/>
      <c r="U170" s="1"/>
      <c r="V170" s="1"/>
    </row>
    <row r="171" spans="1:22" x14ac:dyDescent="0.3">
      <c r="A171" s="1"/>
      <c r="B171" s="1"/>
      <c r="C171" s="1"/>
      <c r="D171" s="1"/>
      <c r="E171" s="1"/>
      <c r="G171" s="1"/>
      <c r="H171" s="1"/>
      <c r="S171" s="1"/>
      <c r="T171" s="1"/>
      <c r="U171" s="1"/>
      <c r="V171" s="1"/>
    </row>
    <row r="172" spans="1:22" x14ac:dyDescent="0.3">
      <c r="A172" s="1"/>
      <c r="B172" s="1"/>
      <c r="C172" s="1"/>
      <c r="D172" s="1"/>
      <c r="E172" s="1"/>
      <c r="G172" s="1"/>
      <c r="H172" s="1"/>
      <c r="S172" s="1"/>
      <c r="T172" s="1"/>
      <c r="U172" s="1"/>
      <c r="V172" s="1"/>
    </row>
    <row r="173" spans="1:22" x14ac:dyDescent="0.3">
      <c r="A173" s="1"/>
      <c r="B173" s="1"/>
      <c r="C173" s="1"/>
      <c r="D173" s="1"/>
      <c r="E173" s="1"/>
      <c r="G173" s="1"/>
      <c r="H173" s="1"/>
      <c r="S173" s="1"/>
      <c r="T173" s="1"/>
      <c r="U173" s="1"/>
      <c r="V173" s="1"/>
    </row>
    <row r="174" spans="1:22" x14ac:dyDescent="0.3">
      <c r="A174" s="1"/>
      <c r="B174" s="1"/>
      <c r="C174" s="1"/>
      <c r="D174" s="1"/>
      <c r="E174" s="1"/>
      <c r="G174" s="1"/>
      <c r="H174" s="1"/>
      <c r="S174" s="1"/>
      <c r="T174" s="1"/>
      <c r="U174" s="1"/>
      <c r="V174" s="1"/>
    </row>
    <row r="175" spans="1:22" x14ac:dyDescent="0.3">
      <c r="A175" s="1"/>
      <c r="B175" s="1"/>
      <c r="C175" s="1"/>
      <c r="D175" s="1"/>
      <c r="E175" s="1"/>
      <c r="G175" s="1"/>
      <c r="H175" s="1"/>
      <c r="S175" s="1"/>
      <c r="T175" s="1"/>
      <c r="U175" s="1"/>
      <c r="V175" s="1"/>
    </row>
    <row r="176" spans="1:22" x14ac:dyDescent="0.3">
      <c r="A176" s="1"/>
      <c r="B176" s="1"/>
      <c r="C176" s="1"/>
      <c r="D176" s="1"/>
      <c r="E176" s="1"/>
      <c r="G176" s="1"/>
      <c r="H176" s="1"/>
      <c r="S176" s="1"/>
      <c r="T176" s="1"/>
      <c r="U176" s="1"/>
      <c r="V176" s="1"/>
    </row>
    <row r="177" spans="1:22" x14ac:dyDescent="0.3">
      <c r="A177" s="1"/>
      <c r="B177" s="1"/>
      <c r="C177" s="1"/>
      <c r="D177" s="1"/>
      <c r="E177" s="1"/>
      <c r="G177" s="1"/>
      <c r="H177" s="1"/>
      <c r="S177" s="1"/>
      <c r="T177" s="1"/>
      <c r="U177" s="1"/>
      <c r="V177" s="1"/>
    </row>
    <row r="178" spans="1:22" x14ac:dyDescent="0.3">
      <c r="A178" s="1"/>
      <c r="B178" s="1"/>
      <c r="C178" s="1"/>
      <c r="D178" s="1"/>
      <c r="E178" s="1"/>
      <c r="G178" s="1"/>
      <c r="H178" s="1"/>
      <c r="S178" s="1"/>
      <c r="T178" s="1"/>
      <c r="U178" s="1"/>
      <c r="V178" s="1"/>
    </row>
    <row r="179" spans="1:22" x14ac:dyDescent="0.3">
      <c r="A179" s="1"/>
      <c r="B179" s="1"/>
      <c r="C179" s="1"/>
      <c r="D179" s="1"/>
      <c r="E179" s="1"/>
      <c r="G179" s="1"/>
      <c r="H179" s="1"/>
      <c r="S179" s="1"/>
      <c r="T179" s="1"/>
      <c r="U179" s="1"/>
      <c r="V179" s="1"/>
    </row>
    <row r="180" spans="1:22" x14ac:dyDescent="0.3">
      <c r="A180" s="1"/>
      <c r="B180" s="1"/>
      <c r="C180" s="1"/>
      <c r="D180" s="1"/>
      <c r="E180" s="1"/>
      <c r="G180" s="1"/>
      <c r="H180" s="1"/>
      <c r="S180" s="1"/>
      <c r="T180" s="1"/>
      <c r="U180" s="1"/>
      <c r="V180" s="1"/>
    </row>
    <row r="181" spans="1:22" x14ac:dyDescent="0.3">
      <c r="A181" s="1"/>
      <c r="B181" s="1"/>
      <c r="C181" s="1"/>
      <c r="D181" s="1"/>
      <c r="E181" s="1"/>
      <c r="G181" s="1"/>
      <c r="H181" s="1"/>
      <c r="S181" s="1"/>
      <c r="T181" s="1"/>
      <c r="U181" s="1"/>
      <c r="V181" s="1"/>
    </row>
    <row r="182" spans="1:22" x14ac:dyDescent="0.3">
      <c r="A182" s="1"/>
      <c r="B182" s="1"/>
      <c r="C182" s="1"/>
      <c r="D182" s="1"/>
      <c r="E182" s="1"/>
      <c r="G182" s="1"/>
      <c r="H182" s="1"/>
      <c r="S182" s="1"/>
      <c r="T182" s="1"/>
      <c r="U182" s="1"/>
      <c r="V182" s="1"/>
    </row>
    <row r="183" spans="1:22" x14ac:dyDescent="0.3">
      <c r="A183" s="1"/>
      <c r="B183" s="1"/>
      <c r="C183" s="1"/>
      <c r="D183" s="1"/>
      <c r="E183" s="1"/>
      <c r="G183" s="1"/>
      <c r="H183" s="1"/>
      <c r="S183" s="1"/>
      <c r="T183" s="1"/>
      <c r="U183" s="1"/>
      <c r="V183" s="1"/>
    </row>
    <row r="184" spans="1:22" x14ac:dyDescent="0.3">
      <c r="A184" s="1"/>
      <c r="B184" s="1"/>
      <c r="C184" s="1"/>
      <c r="D184" s="1"/>
      <c r="E184" s="1"/>
      <c r="G184" s="1"/>
      <c r="H184" s="1"/>
      <c r="S184" s="1"/>
      <c r="T184" s="1"/>
      <c r="U184" s="1"/>
      <c r="V184" s="1"/>
    </row>
    <row r="185" spans="1:22" x14ac:dyDescent="0.3">
      <c r="A185" s="1"/>
      <c r="B185" s="1"/>
      <c r="C185" s="1"/>
      <c r="D185" s="1"/>
      <c r="E185" s="1"/>
      <c r="G185" s="1"/>
      <c r="H185" s="1"/>
      <c r="S185" s="1"/>
      <c r="T185" s="1"/>
      <c r="U185" s="1"/>
      <c r="V185" s="1"/>
    </row>
    <row r="186" spans="1:22" x14ac:dyDescent="0.3">
      <c r="A186" s="1"/>
      <c r="B186" s="1"/>
      <c r="C186" s="1"/>
      <c r="D186" s="1"/>
      <c r="E186" s="1"/>
      <c r="G186" s="1"/>
      <c r="H186" s="1"/>
      <c r="S186" s="1"/>
      <c r="T186" s="1"/>
      <c r="U186" s="1"/>
      <c r="V186" s="1"/>
    </row>
    <row r="187" spans="1:22" x14ac:dyDescent="0.3">
      <c r="A187" s="1"/>
      <c r="B187" s="1"/>
      <c r="C187" s="1"/>
      <c r="D187" s="1"/>
      <c r="E187" s="1"/>
      <c r="G187" s="1"/>
      <c r="H187" s="1"/>
      <c r="S187" s="1"/>
      <c r="T187" s="1"/>
      <c r="U187" s="1"/>
      <c r="V187" s="1"/>
    </row>
    <row r="188" spans="1:22" x14ac:dyDescent="0.3">
      <c r="A188" s="1"/>
      <c r="B188" s="1"/>
      <c r="C188" s="1"/>
      <c r="D188" s="1"/>
      <c r="E188" s="1"/>
      <c r="G188" s="1"/>
      <c r="H188" s="1"/>
      <c r="S188" s="1"/>
      <c r="T188" s="1"/>
      <c r="U188" s="1"/>
      <c r="V188" s="1"/>
    </row>
    <row r="189" spans="1:22" x14ac:dyDescent="0.3">
      <c r="A189" s="1"/>
      <c r="B189" s="1"/>
      <c r="C189" s="1"/>
      <c r="D189" s="1"/>
      <c r="E189" s="1"/>
      <c r="G189" s="1"/>
      <c r="H189" s="1"/>
      <c r="S189" s="1"/>
      <c r="T189" s="1"/>
      <c r="U189" s="1"/>
      <c r="V189" s="1"/>
    </row>
    <row r="190" spans="1:22" x14ac:dyDescent="0.3">
      <c r="A190" s="1"/>
      <c r="B190" s="1"/>
      <c r="C190" s="1"/>
      <c r="D190" s="1"/>
      <c r="E190" s="1"/>
      <c r="G190" s="1"/>
      <c r="H190" s="1"/>
      <c r="S190" s="1"/>
      <c r="T190" s="1"/>
      <c r="U190" s="1"/>
      <c r="V190" s="1"/>
    </row>
    <row r="191" spans="1:22" x14ac:dyDescent="0.3">
      <c r="A191" s="1"/>
      <c r="B191" s="1"/>
      <c r="C191" s="1"/>
      <c r="D191" s="1"/>
      <c r="E191" s="1"/>
      <c r="G191" s="1"/>
      <c r="H191" s="1"/>
      <c r="S191" s="1"/>
      <c r="T191" s="1"/>
      <c r="U191" s="1"/>
      <c r="V191" s="1"/>
    </row>
    <row r="192" spans="1:22" x14ac:dyDescent="0.3">
      <c r="A192" s="1"/>
      <c r="B192" s="1"/>
      <c r="C192" s="1"/>
      <c r="D192" s="1"/>
      <c r="E192" s="1"/>
      <c r="G192" s="1"/>
      <c r="H192" s="1"/>
      <c r="S192" s="1"/>
      <c r="T192" s="1"/>
      <c r="U192" s="1"/>
      <c r="V192" s="1"/>
    </row>
    <row r="193" spans="1:22" x14ac:dyDescent="0.3">
      <c r="A193" s="1"/>
      <c r="B193" s="1"/>
      <c r="C193" s="1"/>
      <c r="D193" s="1"/>
      <c r="E193" s="1"/>
      <c r="G193" s="1"/>
      <c r="H193" s="1"/>
      <c r="S193" s="1"/>
      <c r="T193" s="1"/>
      <c r="U193" s="1"/>
      <c r="V193" s="1"/>
    </row>
    <row r="194" spans="1:22" x14ac:dyDescent="0.3">
      <c r="A194" s="1"/>
      <c r="B194" s="1"/>
      <c r="C194" s="1"/>
      <c r="D194" s="1"/>
      <c r="E194" s="1"/>
      <c r="G194" s="1"/>
      <c r="H194" s="1"/>
      <c r="S194" s="1"/>
      <c r="T194" s="1"/>
      <c r="U194" s="1"/>
      <c r="V194" s="1"/>
    </row>
    <row r="195" spans="1:22" x14ac:dyDescent="0.3">
      <c r="A195" s="1"/>
      <c r="B195" s="1"/>
      <c r="C195" s="1"/>
      <c r="D195" s="1"/>
      <c r="E195" s="1"/>
      <c r="G195" s="1"/>
      <c r="H195" s="1"/>
      <c r="S195" s="1"/>
      <c r="T195" s="1"/>
      <c r="U195" s="1"/>
      <c r="V195" s="1"/>
    </row>
    <row r="196" spans="1:22" x14ac:dyDescent="0.3">
      <c r="A196" s="1"/>
      <c r="B196" s="1"/>
      <c r="C196" s="1"/>
      <c r="D196" s="1"/>
      <c r="E196" s="1"/>
      <c r="G196" s="1"/>
      <c r="H196" s="1"/>
      <c r="S196" s="1"/>
      <c r="T196" s="1"/>
      <c r="U196" s="1"/>
      <c r="V196" s="1"/>
    </row>
    <row r="197" spans="1:22" x14ac:dyDescent="0.3">
      <c r="A197" s="1"/>
      <c r="B197" s="1"/>
      <c r="C197" s="1"/>
      <c r="D197" s="1"/>
      <c r="E197" s="1"/>
      <c r="G197" s="1"/>
      <c r="H197" s="1"/>
      <c r="S197" s="1"/>
      <c r="T197" s="1"/>
      <c r="U197" s="1"/>
      <c r="V197" s="1"/>
    </row>
    <row r="198" spans="1:22" x14ac:dyDescent="0.3">
      <c r="A198" s="1"/>
      <c r="B198" s="1"/>
      <c r="C198" s="1"/>
      <c r="D198" s="1"/>
      <c r="E198" s="1"/>
      <c r="G198" s="1"/>
      <c r="H198" s="1"/>
      <c r="S198" s="1"/>
      <c r="T198" s="1"/>
      <c r="U198" s="1"/>
      <c r="V198" s="1"/>
    </row>
    <row r="199" spans="1:22" x14ac:dyDescent="0.3">
      <c r="A199" s="1"/>
      <c r="B199" s="1"/>
      <c r="C199" s="1"/>
      <c r="D199" s="1"/>
      <c r="E199" s="1"/>
      <c r="G199" s="1"/>
      <c r="H199" s="1"/>
      <c r="S199" s="1"/>
      <c r="T199" s="1"/>
      <c r="U199" s="1"/>
      <c r="V199" s="1"/>
    </row>
    <row r="200" spans="1:22" x14ac:dyDescent="0.3">
      <c r="A200" s="1"/>
      <c r="B200" s="1"/>
      <c r="C200" s="1"/>
      <c r="D200" s="1"/>
      <c r="E200" s="1"/>
      <c r="G200" s="1"/>
      <c r="H200" s="1"/>
      <c r="S200" s="1"/>
      <c r="T200" s="1"/>
      <c r="U200" s="1"/>
      <c r="V200" s="1"/>
    </row>
    <row r="201" spans="1:22" x14ac:dyDescent="0.3">
      <c r="A201" s="1"/>
      <c r="B201" s="1"/>
      <c r="C201" s="1"/>
      <c r="D201" s="1"/>
      <c r="E201" s="1"/>
      <c r="G201" s="1"/>
      <c r="H201" s="1"/>
      <c r="S201" s="1"/>
      <c r="T201" s="1"/>
      <c r="U201" s="1"/>
      <c r="V201" s="1"/>
    </row>
    <row r="202" spans="1:22" x14ac:dyDescent="0.3">
      <c r="A202" s="1"/>
      <c r="B202" s="1"/>
      <c r="C202" s="1"/>
      <c r="D202" s="1"/>
      <c r="E202" s="1"/>
      <c r="G202" s="1"/>
      <c r="H202" s="1"/>
      <c r="S202" s="1"/>
      <c r="T202" s="1"/>
      <c r="U202" s="1"/>
      <c r="V202" s="1"/>
    </row>
    <row r="203" spans="1:22" x14ac:dyDescent="0.3">
      <c r="A203" s="1"/>
      <c r="B203" s="1"/>
      <c r="C203" s="1"/>
      <c r="D203" s="1"/>
      <c r="E203" s="1"/>
      <c r="G203" s="1"/>
      <c r="H203" s="1"/>
      <c r="S203" s="1"/>
      <c r="T203" s="1"/>
      <c r="U203" s="1"/>
      <c r="V203" s="1"/>
    </row>
    <row r="204" spans="1:22" x14ac:dyDescent="0.3">
      <c r="A204" s="1"/>
      <c r="B204" s="1"/>
      <c r="C204" s="1"/>
      <c r="D204" s="1"/>
      <c r="E204" s="1"/>
      <c r="G204" s="1"/>
      <c r="H204" s="1"/>
      <c r="S204" s="1"/>
      <c r="T204" s="1"/>
      <c r="U204" s="1"/>
      <c r="V204" s="1"/>
    </row>
    <row r="205" spans="1:22" x14ac:dyDescent="0.3">
      <c r="A205" s="1"/>
      <c r="B205" s="1"/>
      <c r="C205" s="1"/>
      <c r="D205" s="1"/>
      <c r="E205" s="1"/>
      <c r="G205" s="1"/>
      <c r="H205" s="1"/>
      <c r="S205" s="1"/>
      <c r="T205" s="1"/>
      <c r="U205" s="1"/>
      <c r="V205" s="1"/>
    </row>
    <row r="206" spans="1:22" x14ac:dyDescent="0.3">
      <c r="A206" s="1"/>
      <c r="B206" s="1"/>
      <c r="C206" s="1"/>
      <c r="D206" s="1"/>
      <c r="E206" s="1"/>
      <c r="G206" s="1"/>
      <c r="H206" s="1"/>
      <c r="S206" s="1"/>
      <c r="T206" s="1"/>
      <c r="U206" s="1"/>
      <c r="V206" s="1"/>
    </row>
    <row r="207" spans="1:22" x14ac:dyDescent="0.3">
      <c r="A207" s="1"/>
      <c r="B207" s="1"/>
      <c r="C207" s="1"/>
      <c r="D207" s="1"/>
      <c r="E207" s="1"/>
      <c r="G207" s="1"/>
      <c r="H207" s="1"/>
      <c r="S207" s="1"/>
      <c r="T207" s="1"/>
      <c r="U207" s="1"/>
      <c r="V207" s="1"/>
    </row>
    <row r="208" spans="1:22" x14ac:dyDescent="0.3">
      <c r="A208" s="1"/>
      <c r="B208" s="1"/>
      <c r="C208" s="1"/>
      <c r="D208" s="1"/>
      <c r="E208" s="1"/>
      <c r="G208" s="1"/>
      <c r="H208" s="1"/>
      <c r="S208" s="1"/>
      <c r="T208" s="1"/>
      <c r="U208" s="1"/>
      <c r="V208" s="1"/>
    </row>
    <row r="209" spans="1:22" x14ac:dyDescent="0.3">
      <c r="A209" s="1"/>
      <c r="B209" s="1"/>
      <c r="C209" s="1"/>
      <c r="D209" s="1"/>
      <c r="E209" s="1"/>
      <c r="G209" s="1"/>
      <c r="H209" s="1"/>
      <c r="S209" s="1"/>
      <c r="T209" s="1"/>
      <c r="U209" s="1"/>
      <c r="V209" s="1"/>
    </row>
    <row r="210" spans="1:22" x14ac:dyDescent="0.3">
      <c r="A210" s="1"/>
      <c r="B210" s="1"/>
      <c r="C210" s="1"/>
      <c r="D210" s="1"/>
      <c r="E210" s="1"/>
      <c r="G210" s="1"/>
      <c r="H210" s="1"/>
      <c r="S210" s="1"/>
      <c r="T210" s="1"/>
      <c r="U210" s="1"/>
      <c r="V210" s="1"/>
    </row>
    <row r="211" spans="1:22" x14ac:dyDescent="0.3">
      <c r="A211" s="1"/>
      <c r="B211" s="1"/>
      <c r="C211" s="1"/>
      <c r="D211" s="1"/>
      <c r="E211" s="1"/>
      <c r="G211" s="1"/>
      <c r="H211" s="1"/>
      <c r="S211" s="1"/>
      <c r="T211" s="1"/>
      <c r="U211" s="1"/>
      <c r="V211" s="1"/>
    </row>
    <row r="212" spans="1:22" x14ac:dyDescent="0.3">
      <c r="A212" s="1"/>
      <c r="B212" s="1"/>
      <c r="C212" s="1"/>
      <c r="D212" s="1"/>
      <c r="E212" s="1"/>
      <c r="G212" s="1"/>
      <c r="H212" s="1"/>
      <c r="S212" s="1"/>
      <c r="T212" s="1"/>
      <c r="U212" s="1"/>
      <c r="V212" s="1"/>
    </row>
    <row r="213" spans="1:22" x14ac:dyDescent="0.3">
      <c r="A213" s="1"/>
      <c r="B213" s="1"/>
      <c r="C213" s="1"/>
      <c r="D213" s="1"/>
      <c r="E213" s="1"/>
      <c r="G213" s="1"/>
      <c r="H213" s="1"/>
      <c r="S213" s="1"/>
      <c r="T213" s="1"/>
      <c r="U213" s="1"/>
      <c r="V213" s="1"/>
    </row>
    <row r="214" spans="1:22" x14ac:dyDescent="0.3">
      <c r="D214" s="1"/>
      <c r="E214" s="1"/>
      <c r="F214" s="1"/>
      <c r="G214" s="1"/>
      <c r="H214" s="1"/>
      <c r="J214" s="1"/>
      <c r="K214" s="1"/>
      <c r="M214" s="1"/>
      <c r="N214" s="1"/>
      <c r="O214" s="1"/>
      <c r="P214" s="1"/>
      <c r="Q214" s="1"/>
      <c r="R214" s="1"/>
      <c r="S214" s="1"/>
      <c r="T214" s="1"/>
      <c r="U214" s="1"/>
      <c r="V214" s="1"/>
    </row>
    <row r="215" spans="1:22" x14ac:dyDescent="0.3">
      <c r="F215" s="20"/>
      <c r="G215" s="1"/>
      <c r="H215" s="1"/>
      <c r="I215" s="20"/>
      <c r="J215" s="20"/>
      <c r="K215" s="20"/>
      <c r="M215" s="20"/>
      <c r="N215" s="20"/>
      <c r="O215" s="1"/>
      <c r="P215" s="20"/>
      <c r="Q215" s="1"/>
      <c r="R215" s="20"/>
      <c r="S215" s="1"/>
      <c r="T215" s="20"/>
      <c r="U215" s="20"/>
      <c r="V215" s="20"/>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54"/>
  <sheetViews>
    <sheetView workbookViewId="0">
      <pane xSplit="3" ySplit="5" topLeftCell="M33" activePane="bottomRight" state="frozen"/>
      <selection pane="topRight" activeCell="D1" sqref="D1"/>
      <selection pane="bottomLeft" activeCell="A6" sqref="A6"/>
      <selection pane="bottomRight" activeCell="O49" sqref="O49"/>
    </sheetView>
  </sheetViews>
  <sheetFormatPr defaultRowHeight="14.4" x14ac:dyDescent="0.3"/>
  <cols>
    <col min="1" max="1" width="6.21875" style="37" customWidth="1"/>
    <col min="2" max="2" width="8.88671875" style="37"/>
    <col min="3" max="3" width="51.21875" style="37" bestFit="1" customWidth="1"/>
    <col min="4" max="4" width="9.109375" style="37" customWidth="1"/>
    <col min="5" max="5" width="9" style="37" bestFit="1" customWidth="1"/>
    <col min="6" max="8" width="5.5546875" style="37" customWidth="1"/>
    <col min="9" max="10" width="8.6640625" style="37" customWidth="1"/>
    <col min="11" max="11" width="5.5546875" style="37" bestFit="1" customWidth="1"/>
    <col min="12" max="12" width="5.5546875" style="37" customWidth="1"/>
    <col min="13" max="13" width="8.6640625" style="37" customWidth="1"/>
    <col min="14" max="14" width="8.109375" style="37" bestFit="1" customWidth="1"/>
    <col min="15" max="15" width="9.109375" style="37" bestFit="1" customWidth="1"/>
    <col min="16" max="17" width="8.109375" style="37" bestFit="1" customWidth="1"/>
    <col min="18" max="18" width="8.109375" style="37" customWidth="1"/>
    <col min="19" max="22" width="8.109375" style="37" bestFit="1" customWidth="1"/>
    <col min="23" max="23" width="10.109375" style="37" customWidth="1"/>
    <col min="24" max="24" width="11.33203125" style="37" bestFit="1" customWidth="1"/>
    <col min="25" max="25" width="8.88671875" style="37" customWidth="1"/>
    <col min="26" max="26" width="13" style="37" customWidth="1"/>
    <col min="27" max="16384" width="8.88671875" style="37"/>
  </cols>
  <sheetData>
    <row r="1" spans="1:26" x14ac:dyDescent="0.3">
      <c r="C1" s="38"/>
      <c r="D1" s="39"/>
      <c r="E1" s="38"/>
      <c r="F1" s="38"/>
      <c r="G1" s="38"/>
      <c r="H1" s="38"/>
      <c r="I1" s="38"/>
      <c r="J1" s="38"/>
      <c r="K1" s="38"/>
      <c r="L1" s="38"/>
      <c r="M1" s="38"/>
      <c r="N1" s="38"/>
      <c r="O1" s="38"/>
      <c r="P1" s="38"/>
      <c r="Q1" s="38"/>
      <c r="R1" s="38"/>
      <c r="S1" s="38"/>
      <c r="T1" s="38"/>
      <c r="U1" s="38"/>
      <c r="V1" s="38"/>
      <c r="W1" s="38"/>
    </row>
    <row r="2" spans="1:26" x14ac:dyDescent="0.3">
      <c r="E2" s="40"/>
      <c r="F2" s="40"/>
      <c r="G2" s="40"/>
      <c r="H2" s="40"/>
      <c r="I2" s="40"/>
      <c r="J2" s="40"/>
      <c r="K2" s="40"/>
      <c r="L2" s="40"/>
      <c r="M2" s="40"/>
    </row>
    <row r="3" spans="1:26" ht="15" thickBot="1" x14ac:dyDescent="0.35">
      <c r="D3" s="92" t="s">
        <v>97</v>
      </c>
      <c r="E3" s="92"/>
      <c r="F3" s="92"/>
      <c r="G3" s="92"/>
      <c r="H3" s="92"/>
      <c r="I3" s="40" t="s">
        <v>740</v>
      </c>
      <c r="J3" s="92" t="s">
        <v>97</v>
      </c>
      <c r="K3" s="92"/>
      <c r="L3" s="92"/>
      <c r="M3" s="92"/>
      <c r="N3" s="92" t="s">
        <v>98</v>
      </c>
      <c r="O3" s="92"/>
      <c r="P3" s="92"/>
      <c r="Q3" s="92"/>
      <c r="R3" s="92"/>
      <c r="S3" s="92"/>
      <c r="T3" s="92"/>
      <c r="U3" s="92"/>
      <c r="V3" s="92"/>
      <c r="W3" s="41" t="s">
        <v>75</v>
      </c>
      <c r="X3" s="41" t="s">
        <v>76</v>
      </c>
      <c r="Y3" s="41" t="s">
        <v>812</v>
      </c>
    </row>
    <row r="4" spans="1:26" ht="15.6" thickTop="1" thickBot="1" x14ac:dyDescent="0.35">
      <c r="A4" s="41" t="s">
        <v>85</v>
      </c>
      <c r="B4" s="42"/>
      <c r="C4" s="43" t="e">
        <f>VLOOKUP(B4,IRN!$A$2:$B$664,2,FALSE)</f>
        <v>#N/A</v>
      </c>
      <c r="D4" s="92" t="s">
        <v>738</v>
      </c>
      <c r="E4" s="92"/>
      <c r="F4" s="92"/>
      <c r="G4" s="92"/>
      <c r="H4" s="92"/>
      <c r="I4" s="40" t="s">
        <v>741</v>
      </c>
      <c r="J4" s="92" t="s">
        <v>738</v>
      </c>
      <c r="K4" s="92"/>
      <c r="L4" s="92"/>
      <c r="M4" s="92"/>
      <c r="N4" s="92" t="s">
        <v>739</v>
      </c>
      <c r="O4" s="92"/>
      <c r="P4" s="92"/>
      <c r="Q4" s="92"/>
      <c r="R4" s="92"/>
      <c r="S4" s="92"/>
      <c r="T4" s="92"/>
      <c r="U4" s="92"/>
      <c r="V4" s="92"/>
      <c r="W4" s="41" t="s">
        <v>74</v>
      </c>
      <c r="X4" s="41" t="s">
        <v>870</v>
      </c>
      <c r="Y4" s="41" t="s">
        <v>118</v>
      </c>
    </row>
    <row r="5" spans="1:26" ht="15" thickTop="1" x14ac:dyDescent="0.3">
      <c r="A5" s="44" t="s">
        <v>7</v>
      </c>
      <c r="B5" s="45" t="s">
        <v>8</v>
      </c>
      <c r="C5" s="46"/>
      <c r="D5" s="47" t="s">
        <v>0</v>
      </c>
      <c r="E5" s="47" t="s">
        <v>90</v>
      </c>
      <c r="F5" s="47" t="s">
        <v>749</v>
      </c>
      <c r="G5" s="47" t="s">
        <v>750</v>
      </c>
      <c r="H5" s="47" t="s">
        <v>3</v>
      </c>
      <c r="I5" s="48" t="s">
        <v>95</v>
      </c>
      <c r="J5" s="49" t="s">
        <v>809</v>
      </c>
      <c r="K5" s="49" t="s">
        <v>810</v>
      </c>
      <c r="L5" s="49" t="s">
        <v>836</v>
      </c>
      <c r="M5" s="49" t="s">
        <v>811</v>
      </c>
      <c r="N5" s="50" t="s">
        <v>91</v>
      </c>
      <c r="O5" s="50" t="s">
        <v>2</v>
      </c>
      <c r="P5" s="50" t="s">
        <v>89</v>
      </c>
      <c r="Q5" s="50" t="s">
        <v>92</v>
      </c>
      <c r="R5" s="50" t="s">
        <v>119</v>
      </c>
      <c r="S5" s="50" t="s">
        <v>1</v>
      </c>
      <c r="T5" s="50" t="s">
        <v>93</v>
      </c>
      <c r="U5" s="50" t="s">
        <v>94</v>
      </c>
      <c r="V5" s="50" t="s">
        <v>4</v>
      </c>
      <c r="W5" s="51" t="s">
        <v>96</v>
      </c>
      <c r="X5" s="51" t="s">
        <v>5</v>
      </c>
      <c r="Y5" s="37" t="s">
        <v>6</v>
      </c>
    </row>
    <row r="6" spans="1:26" x14ac:dyDescent="0.3">
      <c r="A6" s="44"/>
      <c r="B6" s="44" t="s">
        <v>9</v>
      </c>
      <c r="C6" s="52" t="s">
        <v>823</v>
      </c>
      <c r="D6" s="53">
        <f>SUM((D7-(0.8*D10)+(0.2*D11)))</f>
        <v>0</v>
      </c>
      <c r="E6" s="53">
        <f t="shared" ref="E6:X6" si="0">SUM((E7-(0.8*E10)+(0.2*E11)))</f>
        <v>0</v>
      </c>
      <c r="F6" s="53">
        <f t="shared" si="0"/>
        <v>0</v>
      </c>
      <c r="G6" s="53">
        <f t="shared" si="0"/>
        <v>0</v>
      </c>
      <c r="H6" s="53">
        <f t="shared" si="0"/>
        <v>0</v>
      </c>
      <c r="I6" s="53">
        <f t="shared" si="0"/>
        <v>0</v>
      </c>
      <c r="J6" s="53">
        <f t="shared" si="0"/>
        <v>0</v>
      </c>
      <c r="K6" s="53">
        <f t="shared" si="0"/>
        <v>0</v>
      </c>
      <c r="L6" s="53">
        <f t="shared" ref="L6" si="1">SUM((L7-(0.8*L10)+(0.2*L11)))</f>
        <v>0</v>
      </c>
      <c r="M6" s="53">
        <f t="shared" si="0"/>
        <v>0</v>
      </c>
      <c r="N6" s="53">
        <f t="shared" si="0"/>
        <v>0</v>
      </c>
      <c r="O6" s="53">
        <f t="shared" si="0"/>
        <v>0</v>
      </c>
      <c r="P6" s="53">
        <f>SUM((P7-(0.8*P10)+(0.2*P11)))</f>
        <v>0</v>
      </c>
      <c r="Q6" s="53">
        <f t="shared" si="0"/>
        <v>0</v>
      </c>
      <c r="R6" s="53">
        <f t="shared" si="0"/>
        <v>0</v>
      </c>
      <c r="S6" s="53">
        <f t="shared" si="0"/>
        <v>0</v>
      </c>
      <c r="T6" s="53">
        <f t="shared" si="0"/>
        <v>0</v>
      </c>
      <c r="U6" s="53">
        <f t="shared" si="0"/>
        <v>0</v>
      </c>
      <c r="V6" s="53">
        <f t="shared" si="0"/>
        <v>0</v>
      </c>
      <c r="W6" s="54">
        <f t="shared" ref="W6:W11" si="2">SUM(D6:V6)</f>
        <v>0</v>
      </c>
      <c r="X6" s="8">
        <f t="shared" si="0"/>
        <v>0</v>
      </c>
      <c r="Y6" s="55">
        <f t="shared" ref="Y6" si="3">W6-X6</f>
        <v>0</v>
      </c>
    </row>
    <row r="7" spans="1:26" x14ac:dyDescent="0.3">
      <c r="A7" s="44"/>
      <c r="B7" s="44" t="s">
        <v>10</v>
      </c>
      <c r="C7" s="45" t="s">
        <v>822</v>
      </c>
      <c r="D7" s="53">
        <f t="shared" ref="D7:V7" si="4">SUM((D8-(D9*0.5)))</f>
        <v>0</v>
      </c>
      <c r="E7" s="53">
        <f t="shared" si="4"/>
        <v>0</v>
      </c>
      <c r="F7" s="53">
        <f t="shared" ref="F7" si="5">SUM((F8-(F9*0.5)))</f>
        <v>0</v>
      </c>
      <c r="G7" s="53">
        <f>SUM((G8-(G9*0.5)))</f>
        <v>0</v>
      </c>
      <c r="H7" s="53">
        <f t="shared" ref="H7:I7" si="6">SUM((H8-(H9*0.5)))</f>
        <v>0</v>
      </c>
      <c r="I7" s="53">
        <f t="shared" si="6"/>
        <v>0</v>
      </c>
      <c r="J7" s="53">
        <f t="shared" ref="J7:M7" si="7">SUM((J8-(J9*0.5)))</f>
        <v>0</v>
      </c>
      <c r="K7" s="53">
        <f t="shared" si="7"/>
        <v>0</v>
      </c>
      <c r="L7" s="53">
        <f t="shared" ref="L7" si="8">SUM((L8-(L9*0.5)))</f>
        <v>0</v>
      </c>
      <c r="M7" s="53">
        <f t="shared" si="7"/>
        <v>0</v>
      </c>
      <c r="N7" s="53">
        <f t="shared" si="4"/>
        <v>0</v>
      </c>
      <c r="O7" s="53">
        <f t="shared" si="4"/>
        <v>0</v>
      </c>
      <c r="P7" s="53">
        <f>SUM((P8-(P9*0.5)))</f>
        <v>0</v>
      </c>
      <c r="Q7" s="53">
        <f t="shared" si="4"/>
        <v>0</v>
      </c>
      <c r="R7" s="53">
        <f>SUM((R8-(R9*0.5)))</f>
        <v>0</v>
      </c>
      <c r="S7" s="53">
        <f t="shared" si="4"/>
        <v>0</v>
      </c>
      <c r="T7" s="53">
        <f t="shared" si="4"/>
        <v>0</v>
      </c>
      <c r="U7" s="53">
        <f t="shared" si="4"/>
        <v>0</v>
      </c>
      <c r="V7" s="53">
        <f t="shared" si="4"/>
        <v>0</v>
      </c>
      <c r="W7" s="54">
        <f t="shared" si="2"/>
        <v>0</v>
      </c>
      <c r="X7" s="8">
        <f>SUM((X8-(X9*0.5)))</f>
        <v>0</v>
      </c>
      <c r="Y7" s="55">
        <f>W7-X7</f>
        <v>0</v>
      </c>
    </row>
    <row r="8" spans="1:26" x14ac:dyDescent="0.3">
      <c r="A8" s="44"/>
      <c r="B8" s="44" t="s">
        <v>820</v>
      </c>
      <c r="C8" s="52" t="s">
        <v>11</v>
      </c>
      <c r="D8" s="53">
        <f>SUMIFS('FTE Detail'!$P$1:$P$99999,'FTE Detail'!$L$1:$L$99999,D$5,'FTE Detail'!$A$1:$A$99999,SFPR!$B$4)</f>
        <v>0</v>
      </c>
      <c r="E8" s="53">
        <f>SUMIFS('FTE Detail'!$P$1:$P$99999,'FTE Detail'!$L$1:$L$99999,E$5,'FTE Detail'!$A$1:$A$99999,SFPR!$B$4)</f>
        <v>0</v>
      </c>
      <c r="F8" s="53">
        <f>SUMIFS('FTE Detail'!$P$1:$P$99999,'FTE Detail'!$L$1:$L$99999,F$5,'FTE Detail'!$A$1:$A$99999,SFPR!$B$4,'FTE Detail'!$AB$1:$AB$99999,"FULL")</f>
        <v>0</v>
      </c>
      <c r="G8" s="53">
        <f>SUMIFS('FTE Detail'!$P$1:$P$99999,'FTE Detail'!$L$1:$L$99999,G$5,'FTE Detail'!$Q$1:$Q$99999,SFPR!$B$4)</f>
        <v>0</v>
      </c>
      <c r="H8" s="53">
        <f>SUMIFS('FTE Detail'!$P$1:$P$99999,'FTE Detail'!$L$1:$L$99999,H$5,'FTE Detail'!$A$1:$A$99999,SFPR!$B$4,'FTE Detail'!$AB$1:$AB$99999,"FULL")</f>
        <v>0</v>
      </c>
      <c r="I8" s="53">
        <f>SUMIFS('FTE Detail'!$P$1:$P$99999,'FTE Detail'!$L$1:$L$99999,I$5,'FTE Detail'!$H$1:$H$99999,SFPR!$B$4,'FTE Detail'!$AB$1:$AB$99999,"PART")</f>
        <v>0</v>
      </c>
      <c r="J8" s="53">
        <f>SUMIFS('FTE Detail'!$P$1:$P$99999,'FTE Detail'!$L$1:$L$99999,J$5,'FTE Detail'!$A$1:$A$99999,SFPR!$B$4,'FTE Detail'!$W$1:$W$99999,"&lt;&gt;PS")</f>
        <v>0</v>
      </c>
      <c r="K8" s="53">
        <f>SUMIFS('FTE Detail'!$P$1:$P$99999,'FTE Detail'!$L$1:$L$99999,K$5,'FTE Detail'!$A$1:$A$99999,SFPR!$B$4)</f>
        <v>0</v>
      </c>
      <c r="L8" s="53">
        <f>SUMIFS('FTE Detail'!$P$1:$P$99999,'FTE Detail'!$L$1:$L$99999,L$5,'FTE Detail'!$A$1:$A$99999,SFPR!$B$4)</f>
        <v>0</v>
      </c>
      <c r="M8" s="53">
        <f>SUMIFS('FTE Detail'!$P$1:$P$99999,'FTE Detail'!$L$1:$L$99999,M$5,'FTE Detail'!$A$1:$A$99999,SFPR!$B$4)</f>
        <v>0</v>
      </c>
      <c r="N8" s="53">
        <f>SUMIFS('FTE Detail'!$P$1:$P$99999,'FTE Detail'!$L$1:$L$99999,N$5,'FTE Detail'!$Q$1:$Q$99999,SFPR!$B$4)</f>
        <v>0</v>
      </c>
      <c r="O8" s="53">
        <f>SUMIFS('FTE Detail'!$P$1:$P$99999,'FTE Detail'!$L$1:$L$99999,O$5,'FTE Detail'!$Q$1:$Q$99999,SFPR!$B$4)</f>
        <v>0</v>
      </c>
      <c r="P8" s="53">
        <f>SUMIFS('FTE Detail'!$P$1:$P$99999,'FTE Detail'!$L$1:$L$99999,P$5,'FTE Detail'!$Q$1:$Q$99999,SFPR!$B$4)</f>
        <v>0</v>
      </c>
      <c r="Q8" s="53">
        <f>SUMIFS('FTE Detail'!$P$1:$P$99999,'FTE Detail'!$L$1:$L$99999,Q$5,'FTE Detail'!$Q$1:$Q$99999,SFPR!$B$4)</f>
        <v>0</v>
      </c>
      <c r="R8" s="53">
        <f>SUMIFS('FTE Detail'!$P$1:$P$99999,'FTE Detail'!$L$1:$L$99999,R$5,'FTE Detail'!$Q$1:$Q$99999,SFPR!$B$4,'FTE Detail'!$AB$1:$AB$99999,"FULL")</f>
        <v>0</v>
      </c>
      <c r="S8" s="53">
        <f>SUMIFS('FTE Detail'!$P$1:$P$99999,'FTE Detail'!$L$1:$L$99999,S$5,'FTE Detail'!$Q$1:$Q$99999,SFPR!$B$4,'FTE Detail'!$AB$1:$AB$99999,"FULL")</f>
        <v>0</v>
      </c>
      <c r="T8" s="53">
        <f>SUMIFS('FTE Detail'!$P$1:$P$99999,'FTE Detail'!$L$1:$L$99999,T$5,'FTE Detail'!$Q$1:$Q$99999,SFPR!$B$4,'FTE Detail'!$AB$1:$AB$99999,"PART")</f>
        <v>0</v>
      </c>
      <c r="U8" s="53">
        <f>SUMIFS('FTE Detail'!$P$1:$P$99999,'FTE Detail'!$L$1:$L$99999,U$5,'FTE Detail'!$Q$1:$Q$99999,SFPR!$B$4,'FTE Detail'!$AB$1:$AB$99999,"FULL")</f>
        <v>0</v>
      </c>
      <c r="V8" s="53">
        <f>SUMIFS('FTE Detail'!$P$1:$P$99999,'FTE Detail'!$L$1:$L$99999,V$5,'FTE Detail'!$Q$1:$Q$99999,SFPR!$B$4,'FTE Detail'!$AB$1:$AB$99999,"FULL")</f>
        <v>0</v>
      </c>
      <c r="W8" s="53">
        <f t="shared" si="2"/>
        <v>0</v>
      </c>
      <c r="X8" s="56">
        <v>0</v>
      </c>
      <c r="Y8" s="55">
        <f t="shared" ref="Y8:Y11" si="9">W8-X8</f>
        <v>0</v>
      </c>
      <c r="Z8" s="55"/>
    </row>
    <row r="9" spans="1:26" x14ac:dyDescent="0.3">
      <c r="A9" s="44"/>
      <c r="B9" s="44" t="s">
        <v>821</v>
      </c>
      <c r="C9" s="45" t="s">
        <v>859</v>
      </c>
      <c r="D9" s="45"/>
      <c r="E9" s="57">
        <f>SUMIFS('FTE Detail'!$P$1:$P$99999,'FTE Detail'!$L$1:$L$99999,E$5,'FTE Detail'!$A$1:$A$99999,SFPR!$B$4,'FTE Detail'!$AB$1:$AB$99999,"FULL")</f>
        <v>0</v>
      </c>
      <c r="F9" s="45"/>
      <c r="G9" s="45"/>
      <c r="H9" s="45"/>
      <c r="I9" s="45"/>
      <c r="J9" s="45"/>
      <c r="K9" s="45"/>
      <c r="L9" s="45"/>
      <c r="M9" s="45"/>
      <c r="N9" s="57">
        <f>SUMIFS('FTE Detail'!$P$1:$P$99999,'FTE Detail'!$L$1:$L$99999,N$5,'FTE Detail'!$Q$1:$Q$99999,SFPR!$B$4,'FTE Detail'!$AB$1:$AB$99999,"FULL")</f>
        <v>0</v>
      </c>
      <c r="O9" s="45"/>
      <c r="P9" s="45"/>
      <c r="Q9" s="45"/>
      <c r="R9" s="45"/>
      <c r="S9" s="45"/>
      <c r="T9" s="45"/>
      <c r="U9" s="45"/>
      <c r="V9" s="45"/>
      <c r="W9" s="53">
        <f t="shared" si="2"/>
        <v>0</v>
      </c>
      <c r="X9" s="56">
        <v>0</v>
      </c>
      <c r="Y9" s="55">
        <f t="shared" si="9"/>
        <v>0</v>
      </c>
    </row>
    <row r="10" spans="1:26" x14ac:dyDescent="0.3">
      <c r="A10" s="44"/>
      <c r="B10" s="44" t="s">
        <v>13</v>
      </c>
      <c r="C10" s="52" t="s">
        <v>12</v>
      </c>
      <c r="D10" s="53">
        <f>SUMIFS('FTE Detail'!$P$1:$P$99999,'FTE Detail'!$L$1:$L$99999,D$5,'FTE Detail'!$A$1:$A$99999,SFPR!$B$4,'FTE Detail'!$AB$1:$AB$99999,"PART")</f>
        <v>0</v>
      </c>
      <c r="E10" s="53"/>
      <c r="F10" s="53"/>
      <c r="G10" s="53"/>
      <c r="H10" s="53"/>
      <c r="I10" s="53">
        <f>SUMIFS('FTE Detail'!$P$1:$P$99999,'FTE Detail'!$L$1:$L$99999,I$5,'FTE Detail'!$H$1:$H$99999,SFPR!$B$4,'FTE Detail'!$AB$1:$AB$99999,"PART")</f>
        <v>0</v>
      </c>
      <c r="J10" s="53"/>
      <c r="K10" s="53"/>
      <c r="L10" s="53"/>
      <c r="M10" s="53"/>
      <c r="N10" s="53"/>
      <c r="O10" s="53"/>
      <c r="P10" s="53">
        <f>SUMIFS('FTE Detail'!$P$1:$P$99999,'FTE Detail'!$L$1:$L$99999,P$5,'FTE Detail'!$Q$1:$Q$99999,SFPR!$B$4,'FTE Detail'!$AB$1:$AB$99999,"PART")</f>
        <v>0</v>
      </c>
      <c r="Q10" s="53"/>
      <c r="R10" s="53"/>
      <c r="S10" s="53"/>
      <c r="T10" s="53">
        <f>SUMIFS('FTE Detail'!$P$1:$P$99999,'FTE Detail'!$L$1:$L$99999,T$5,'FTE Detail'!$Q$1:$Q$99999,SFPR!$B$4,'FTE Detail'!$AB$1:$AB$99999,"PART")</f>
        <v>0</v>
      </c>
      <c r="U10" s="53"/>
      <c r="V10" s="53"/>
      <c r="W10" s="53">
        <f t="shared" si="2"/>
        <v>0</v>
      </c>
      <c r="X10" s="56">
        <v>0</v>
      </c>
      <c r="Y10" s="55">
        <f t="shared" si="9"/>
        <v>0</v>
      </c>
    </row>
    <row r="11" spans="1:26" x14ac:dyDescent="0.3">
      <c r="A11" s="44"/>
      <c r="B11" s="44" t="s">
        <v>15</v>
      </c>
      <c r="C11" s="58" t="s">
        <v>14</v>
      </c>
      <c r="D11" s="58"/>
      <c r="E11" s="58"/>
      <c r="F11" s="53">
        <f>SUMIFS('FTE Detail'!$P$1:$P$99999,'FTE Detail'!$L$1:$L$99999,F$5,'FTE Detail'!$A$1:$A$99999,SFPR!$B$4,'FTE Detail'!$AB$1:$AB$99999,"FULL")</f>
        <v>0</v>
      </c>
      <c r="G11" s="53">
        <f>SUMIFS('FTE Detail'!$P$1:$P$99999,'FTE Detail'!$L$1:$L$99999,G$5,'FTE Detail'!$A$1:$A$99999,SFPR!$B$4,'FTE Detail'!$AB$1:$AB$99999,"FULL")</f>
        <v>0</v>
      </c>
      <c r="H11" s="53">
        <f>SUMIFS('FTE Detail'!$P$1:$P$99999,'FTE Detail'!$L$1:$L$99999,H$5,'FTE Detail'!$A$1:$A$99999,SFPR!$B$4,'FTE Detail'!$AB$1:$AB$99999,"FULL")</f>
        <v>0</v>
      </c>
      <c r="I11" s="58"/>
      <c r="J11" s="58"/>
      <c r="K11" s="58"/>
      <c r="L11" s="58"/>
      <c r="M11" s="58"/>
      <c r="N11" s="58"/>
      <c r="O11" s="58"/>
      <c r="P11" s="58"/>
      <c r="Q11" s="58"/>
      <c r="R11" s="44"/>
      <c r="S11" s="58"/>
      <c r="T11" s="58"/>
      <c r="U11" s="58"/>
      <c r="V11" s="44"/>
      <c r="W11" s="57">
        <f t="shared" si="2"/>
        <v>0</v>
      </c>
      <c r="X11" s="56">
        <v>0</v>
      </c>
      <c r="Y11" s="55">
        <f t="shared" si="9"/>
        <v>0</v>
      </c>
    </row>
    <row r="12" spans="1:26" x14ac:dyDescent="0.3">
      <c r="A12" s="44" t="s">
        <v>16</v>
      </c>
      <c r="B12" s="59" t="s">
        <v>17</v>
      </c>
      <c r="C12" s="40"/>
      <c r="D12" s="40"/>
      <c r="E12" s="40"/>
      <c r="F12" s="60"/>
      <c r="G12" s="60"/>
      <c r="H12" s="60"/>
      <c r="I12" s="60"/>
      <c r="J12" s="40"/>
      <c r="K12" s="40"/>
      <c r="L12" s="40"/>
      <c r="M12" s="40"/>
      <c r="N12" s="40"/>
      <c r="O12" s="40"/>
      <c r="P12" s="60"/>
      <c r="Q12" s="40"/>
      <c r="R12" s="60"/>
      <c r="S12" s="40"/>
      <c r="T12" s="60"/>
      <c r="U12" s="60"/>
      <c r="V12" s="60"/>
      <c r="W12" s="40"/>
      <c r="X12" s="60"/>
    </row>
    <row r="13" spans="1:26" x14ac:dyDescent="0.3">
      <c r="A13" s="61"/>
      <c r="B13" s="44" t="s">
        <v>18</v>
      </c>
      <c r="C13" s="52" t="s">
        <v>19</v>
      </c>
      <c r="D13" s="53">
        <f>SUMIFS('FTE Detail'!$P$1:$P$99999,'FTE Detail'!$L$1:$L$99999,D$5,'FTE Detail'!$A$1:$A$99999,SFPR!$B$4,'FTE Detail'!$AB$1:$AB$99999,"FULL",'FTE Detail'!$Y$1:$Y$99999,1)</f>
        <v>0</v>
      </c>
      <c r="E13" s="53">
        <f>SUMIFS('FTE Detail'!$P$1:$P$99999,'FTE Detail'!$L$1:$L$99999,E$5,'FTE Detail'!$A$1:$A$99999,SFPR!$B$4,'FTE Detail'!$AB$1:$AB$99999,"FULL",'FTE Detail'!$Y$1:$Y$99999,1)*0.5</f>
        <v>0</v>
      </c>
      <c r="F13" s="53">
        <f>SUMIFS('FTE Detail'!$P$1:$P$99999,'FTE Detail'!$L$1:$L$99999,F$5,'FTE Detail'!$A$1:$A$99999,SFPR!$B$4,'FTE Detail'!$AB$1:$AB$99999,"FULL",'FTE Detail'!$Y$1:$Y$99999,1)</f>
        <v>0</v>
      </c>
      <c r="G13" s="53">
        <f>SUMIFS('FTE Detail'!$P$1:$P$99999,'FTE Detail'!$L$1:$L$99999,G$5,'FTE Detail'!$A$1:$A$99999,SFPR!$B$4,'FTE Detail'!$AB$1:$AB$99999,"FULL",'FTE Detail'!$Y$1:$Y$99999,1)</f>
        <v>0</v>
      </c>
      <c r="H13" s="53">
        <f>SUMIFS('FTE Detail'!$P$1:$P$99999,'FTE Detail'!$L$1:$L$99999,H$5,'FTE Detail'!$A$1:$A$99999,SFPR!$B$4,'FTE Detail'!$AB$1:$AB$99999,"FULL",'FTE Detail'!$Y$1:$Y$99999,1)</f>
        <v>0</v>
      </c>
      <c r="I13" s="62"/>
      <c r="J13" s="53">
        <f>SUMIFS('FTE Detail'!$P$1:$P$99999,'FTE Detail'!$L$1:$L$99999,J$5,'FTE Detail'!$A$1:$A$99999,SFPR!$B$4,'FTE Detail'!$AB$1:$AB$99999,"FULL",'FTE Detail'!$Y$1:$Y$99999,1)</f>
        <v>0</v>
      </c>
      <c r="K13" s="53"/>
      <c r="L13" s="53">
        <f>SUMIFS('FTE Detail'!$P$1:$P$99999,'FTE Detail'!$L$1:$L$99999,L$5,'FTE Detail'!$A$1:$A$99999,SFPR!$B$4,'FTE Detail'!$AB$1:$AB$99999,"FULL",'FTE Detail'!$Y$1:$Y$99999,1)</f>
        <v>0</v>
      </c>
      <c r="M13" s="53">
        <f>SUMIFS('FTE Detail'!$P$1:$P$99999,'FTE Detail'!$L$1:$L$99999,M$5,'FTE Detail'!$A$1:$A$99999,SFPR!$B$4,'FTE Detail'!$AB$1:$AB$99999,"FULL",'FTE Detail'!$Y$1:$Y$99999,1)</f>
        <v>0</v>
      </c>
      <c r="N13" s="53">
        <f>SUMIFS('FTE Detail'!$P$1:$P$99999,'FTE Detail'!$L$1:$L$99999,N$5,'FTE Detail'!$Q$1:$Q$99999,SFPR!$B$4,'FTE Detail'!$AB$1:$AB$99999,"FULL",'FTE Detail'!$Y$1:$Y$99999,1)</f>
        <v>0</v>
      </c>
      <c r="O13" s="53">
        <f>SUMIFS('FTE Detail'!$P$1:$P$99999,'FTE Detail'!$L$1:$L$99999,O$5,'FTE Detail'!$Q$1:$Q$99999,SFPR!$B$4,'FTE Detail'!$AB$1:$AB$99999,"FULL",'FTE Detail'!$Y$1:$Y$99999,1)</f>
        <v>0</v>
      </c>
      <c r="P13" s="53">
        <f>SUMIFS('FTE Detail'!$P$1:$P$99999,'FTE Detail'!$L$1:$L$99999,P$5,'FTE Detail'!$Q$1:$Q$99999,SFPR!$B$4,'FTE Detail'!$AB$1:$AB$99999,"FULL",'FTE Detail'!$Y$1:$Y$99999,1)</f>
        <v>0</v>
      </c>
      <c r="Q13" s="53">
        <f>SUMIFS('FTE Detail'!$P$1:$P$99999,'FTE Detail'!$L$1:$L$99999,Q$5,'FTE Detail'!$Q$1:$Q$99999,SFPR!$B$4,'FTE Detail'!$AB$1:$AB$99999,"FULL",'FTE Detail'!$Y$1:$Y$99999,1)</f>
        <v>0</v>
      </c>
      <c r="R13" s="53">
        <f>SUMIFS('FTE Detail'!$P$1:$P$99999,'FTE Detail'!$L$1:$L$99999,R$5,'FTE Detail'!$Q$1:$Q$99999,SFPR!$B$4,'FTE Detail'!$AB$1:$AB$99999,"FULL",'FTE Detail'!$Y$1:$Y$99999,1,'FTE Detail'!$AB$1:$AB$99999,"FULL")</f>
        <v>0</v>
      </c>
      <c r="S13" s="53">
        <f>SUMIFS('FTE Detail'!$P$1:$P$99999,'FTE Detail'!$L$1:$L$99999,S$5,'FTE Detail'!$Q$1:$Q$99999,SFPR!$B$4,'FTE Detail'!$AB$1:$AB$99999,"FULL",'FTE Detail'!$Y$1:$Y$99999,1)</f>
        <v>0</v>
      </c>
      <c r="T13" s="62"/>
      <c r="U13" s="53"/>
      <c r="V13" s="53">
        <f>SUMIFS('FTE Detail'!$P$1:$P$99999,'FTE Detail'!$L$1:$L$99999,V$5,'FTE Detail'!$Q$1:$Q$99999,SFPR!$B$4,'FTE Detail'!$AB$1:$AB$99999,"FULL",'FTE Detail'!$Y$1:$Y$99999,1)</f>
        <v>0</v>
      </c>
      <c r="W13" s="63">
        <f t="shared" ref="W13:W18" si="10">SUM(D13:V13)</f>
        <v>0</v>
      </c>
      <c r="X13" s="53">
        <v>0</v>
      </c>
      <c r="Y13" s="55">
        <f t="shared" ref="Y13:Y24" si="11">W13-X13</f>
        <v>0</v>
      </c>
    </row>
    <row r="14" spans="1:26" x14ac:dyDescent="0.3">
      <c r="A14" s="61"/>
      <c r="B14" s="44" t="s">
        <v>20</v>
      </c>
      <c r="C14" s="52" t="s">
        <v>21</v>
      </c>
      <c r="D14" s="53">
        <f>SUMIFS('FTE Detail'!$P$1:$P$99999,'FTE Detail'!$L$1:$L$99999,D$5,'FTE Detail'!$A$1:$A$99999,SFPR!$B$4,'FTE Detail'!$AB$1:$AB$99999,"FULL",'FTE Detail'!$Y$1:$Y$99999,2)</f>
        <v>0</v>
      </c>
      <c r="E14" s="53">
        <f>SUMIFS('FTE Detail'!$P$1:$P$99999,'FTE Detail'!$L$1:$L$99999,E$5,'FTE Detail'!$A$1:$A$99999,SFPR!$B$4,'FTE Detail'!$AB$1:$AB$99999,"FULL",'FTE Detail'!$Y$1:$Y$99999,2)*0.5</f>
        <v>0</v>
      </c>
      <c r="F14" s="53">
        <f>SUMIFS('FTE Detail'!$P$1:$P$99999,'FTE Detail'!$L$1:$L$99999,F$5,'FTE Detail'!$A$1:$A$99999,SFPR!$B$4,'FTE Detail'!$AB$1:$AB$99999,"FULL",'FTE Detail'!$Y$1:$Y$99999,2)</f>
        <v>0</v>
      </c>
      <c r="G14" s="53">
        <f>SUMIFS('FTE Detail'!$P$1:$P$99999,'FTE Detail'!$L$1:$L$99999,G$5,'FTE Detail'!$A$1:$A$99999,SFPR!$B$4,'FTE Detail'!$AB$1:$AB$99999,"FULL",'FTE Detail'!$Y$1:$Y$99999,2)</f>
        <v>0</v>
      </c>
      <c r="H14" s="53">
        <f>SUMIFS('FTE Detail'!$P$1:$P$99999,'FTE Detail'!$L$1:$L$99999,H$5,'FTE Detail'!$A$1:$A$99999,SFPR!$B$4,'FTE Detail'!$AB$1:$AB$99999,"FULL",'FTE Detail'!$Y$1:$Y$99999,2)</f>
        <v>0</v>
      </c>
      <c r="I14" s="62"/>
      <c r="J14" s="53">
        <f>SUMIFS('FTE Detail'!$P$1:$P$99999,'FTE Detail'!$L$1:$L$99999,J$5,'FTE Detail'!$A$1:$A$99999,SFPR!$B$4,'FTE Detail'!$AB$1:$AB$99999,"FULL",'FTE Detail'!$Y$1:$Y$99999,2)</f>
        <v>0</v>
      </c>
      <c r="K14" s="53"/>
      <c r="L14" s="53">
        <f>SUMIFS('FTE Detail'!$P$1:$P$99999,'FTE Detail'!$L$1:$L$99999,L$5,'FTE Detail'!$A$1:$A$99999,SFPR!$B$4,'FTE Detail'!$AB$1:$AB$99999,"FULL",'FTE Detail'!$Y$1:$Y$99999,2)</f>
        <v>0</v>
      </c>
      <c r="M14" s="53">
        <f>SUMIFS('FTE Detail'!$P$1:$P$99999,'FTE Detail'!$L$1:$L$99999,M$5,'FTE Detail'!$A$1:$A$99999,SFPR!$B$4,'FTE Detail'!$AB$1:$AB$99999,"FULL",'FTE Detail'!$Y$1:$Y$99999,2)</f>
        <v>0</v>
      </c>
      <c r="N14" s="53">
        <f>SUMIFS('FTE Detail'!$P$1:$P$99999,'FTE Detail'!$L$1:$L$99999,N$5,'FTE Detail'!$Q$1:$Q$99999,SFPR!$B$4,'FTE Detail'!$AB$1:$AB$99999,"FULL",'FTE Detail'!$Y$1:$Y$99999,2)</f>
        <v>0</v>
      </c>
      <c r="O14" s="53">
        <f>SUMIFS('FTE Detail'!$P$1:$P$99999,'FTE Detail'!$L$1:$L$99999,O$5,'FTE Detail'!$Q$1:$Q$99999,SFPR!$B$4,'FTE Detail'!$AB$1:$AB$99999,"FULL",'FTE Detail'!$Y$1:$Y$99999,2)</f>
        <v>0</v>
      </c>
      <c r="P14" s="53">
        <f>SUMIFS('FTE Detail'!$P$1:$P$99999,'FTE Detail'!$L$1:$L$99999,P$5,'FTE Detail'!$Q$1:$Q$99999,SFPR!$B$4,'FTE Detail'!$AB$1:$AB$99999,"FULL",'FTE Detail'!$Y$1:$Y$99999,2)</f>
        <v>0</v>
      </c>
      <c r="Q14" s="53">
        <f>SUMIFS('FTE Detail'!$P$1:$P$99999,'FTE Detail'!$L$1:$L$99999,Q$5,'FTE Detail'!$Q$1:$Q$99999,SFPR!$B$4,'FTE Detail'!$AB$1:$AB$99999,"FULL",'FTE Detail'!$Y$1:$Y$99999,2)</f>
        <v>0</v>
      </c>
      <c r="R14" s="53">
        <f>SUMIFS('FTE Detail'!$P$1:$P$99999,'FTE Detail'!$L$1:$L$99999,R$5,'FTE Detail'!$Q$1:$Q$99999,SFPR!$B$4,'FTE Detail'!$AB$1:$AB$99999,"FULL",'FTE Detail'!$Y$1:$Y$99999,2,'FTE Detail'!$AB$1:$AB$99999,"FULL")</f>
        <v>0</v>
      </c>
      <c r="S14" s="53">
        <f>SUMIFS('FTE Detail'!$P$1:$P$99999,'FTE Detail'!$L$1:$L$99999,S$5,'FTE Detail'!$Q$1:$Q$99999,SFPR!$B$4,'FTE Detail'!$AB$1:$AB$99999,"FULL",'FTE Detail'!$Y$1:$Y$99999,2)</f>
        <v>0</v>
      </c>
      <c r="T14" s="62"/>
      <c r="U14" s="53"/>
      <c r="V14" s="53">
        <f>SUMIFS('FTE Detail'!$P$1:$P$99999,'FTE Detail'!$L$1:$L$99999,V$5,'FTE Detail'!$Q$1:$Q$99999,SFPR!$B$4,'FTE Detail'!$AB$1:$AB$99999,"FULL",'FTE Detail'!$Y$1:$Y$99999,2)</f>
        <v>0</v>
      </c>
      <c r="W14" s="63">
        <f t="shared" si="10"/>
        <v>0</v>
      </c>
      <c r="X14" s="53">
        <v>0</v>
      </c>
      <c r="Y14" s="55">
        <f t="shared" si="11"/>
        <v>0</v>
      </c>
    </row>
    <row r="15" spans="1:26" x14ac:dyDescent="0.3">
      <c r="A15" s="61"/>
      <c r="B15" s="44" t="s">
        <v>22</v>
      </c>
      <c r="C15" s="52" t="s">
        <v>23</v>
      </c>
      <c r="D15" s="53">
        <f>SUMIFS('FTE Detail'!$P$1:$P$99999,'FTE Detail'!$L$1:$L$99999,D$5,'FTE Detail'!$A$1:$A$99999,SFPR!$B$4,'FTE Detail'!$AB$1:$AB$99999,"FULL",'FTE Detail'!$Y$1:$Y$99999,3)</f>
        <v>0</v>
      </c>
      <c r="E15" s="53">
        <f>SUMIFS('FTE Detail'!$P$1:$P$99999,'FTE Detail'!$L$1:$L$99999,E$5,'FTE Detail'!$A$1:$A$99999,SFPR!$B$4,'FTE Detail'!$AB$1:$AB$99999,"FULL",'FTE Detail'!$Y$1:$Y$99999,3)*0.5</f>
        <v>0</v>
      </c>
      <c r="F15" s="53">
        <f>SUMIFS('FTE Detail'!$P$1:$P$99999,'FTE Detail'!$L$1:$L$99999,F$5,'FTE Detail'!$A$1:$A$99999,SFPR!$B$4,'FTE Detail'!$AB$1:$AB$99999,"FULL",'FTE Detail'!$Y$1:$Y$99999,3)</f>
        <v>0</v>
      </c>
      <c r="G15" s="53">
        <f>SUMIFS('FTE Detail'!$P$1:$P$99999,'FTE Detail'!$L$1:$L$99999,G$5,'FTE Detail'!$A$1:$A$99999,SFPR!$B$4,'FTE Detail'!$AB$1:$AB$99999,"FULL",'FTE Detail'!$Y$1:$Y$99999,3)</f>
        <v>0</v>
      </c>
      <c r="H15" s="53">
        <f>SUMIFS('FTE Detail'!$P$1:$P$99999,'FTE Detail'!$L$1:$L$99999,H$5,'FTE Detail'!$A$1:$A$99999,SFPR!$B$4,'FTE Detail'!$AB$1:$AB$99999,"FULL",'FTE Detail'!$Y$1:$Y$99999,3)</f>
        <v>0</v>
      </c>
      <c r="I15" s="62"/>
      <c r="J15" s="53">
        <f>SUMIFS('FTE Detail'!$P$1:$P$99999,'FTE Detail'!$L$1:$L$99999,J$5,'FTE Detail'!$A$1:$A$99999,SFPR!$B$4,'FTE Detail'!$AB$1:$AB$99999,"FULL",'FTE Detail'!$Y$1:$Y$99999,3)</f>
        <v>0</v>
      </c>
      <c r="K15" s="53"/>
      <c r="L15" s="53">
        <f>SUMIFS('FTE Detail'!$P$1:$P$99999,'FTE Detail'!$L$1:$L$99999,L$5,'FTE Detail'!$A$1:$A$99999,SFPR!$B$4,'FTE Detail'!$AB$1:$AB$99999,"FULL",'FTE Detail'!$Y$1:$Y$99999,3)</f>
        <v>0</v>
      </c>
      <c r="M15" s="53">
        <f>SUMIFS('FTE Detail'!$P$1:$P$99999,'FTE Detail'!$L$1:$L$99999,M$5,'FTE Detail'!$A$1:$A$99999,SFPR!$B$4,'FTE Detail'!$AB$1:$AB$99999,"FULL",'FTE Detail'!$Y$1:$Y$99999,3)</f>
        <v>0</v>
      </c>
      <c r="N15" s="53">
        <f>SUMIFS('FTE Detail'!$P$1:$P$99999,'FTE Detail'!$L$1:$L$99999,N$5,'FTE Detail'!$Q$1:$Q$99999,SFPR!$B$4,'FTE Detail'!$AB$1:$AB$99999,"FULL",'FTE Detail'!$Y$1:$Y$99999,3)</f>
        <v>0</v>
      </c>
      <c r="O15" s="53">
        <f>SUMIFS('FTE Detail'!$P$1:$P$99999,'FTE Detail'!$L$1:$L$99999,O$5,'FTE Detail'!$Q$1:$Q$99999,SFPR!$B$4,'FTE Detail'!$AB$1:$AB$99999,"FULL",'FTE Detail'!$Y$1:$Y$99999,3)</f>
        <v>0</v>
      </c>
      <c r="P15" s="53">
        <f>SUMIFS('FTE Detail'!$P$1:$P$99999,'FTE Detail'!$L$1:$L$99999,P$5,'FTE Detail'!$Q$1:$Q$99999,SFPR!$B$4,'FTE Detail'!$AB$1:$AB$99999,"FULL",'FTE Detail'!$Y$1:$Y$99999,3)</f>
        <v>0</v>
      </c>
      <c r="Q15" s="53">
        <f>SUMIFS('FTE Detail'!$P$1:$P$99999,'FTE Detail'!$L$1:$L$99999,Q$5,'FTE Detail'!$Q$1:$Q$99999,SFPR!$B$4,'FTE Detail'!$AB$1:$AB$99999,"FULL",'FTE Detail'!$Y$1:$Y$99999,3)</f>
        <v>0</v>
      </c>
      <c r="R15" s="53">
        <f>SUMIFS('FTE Detail'!$P$1:$P$99999,'FTE Detail'!$L$1:$L$99999,R$5,'FTE Detail'!$Q$1:$Q$99999,SFPR!$B$4,'FTE Detail'!$AB$1:$AB$99999,"FULL",'FTE Detail'!$Y$1:$Y$99999,3,'FTE Detail'!$AB$1:$AB$99999,"FULL")</f>
        <v>0</v>
      </c>
      <c r="S15" s="53">
        <f>SUMIFS('FTE Detail'!$P$1:$P$99999,'FTE Detail'!$L$1:$L$99999,S$5,'FTE Detail'!$Q$1:$Q$99999,SFPR!$B$4,'FTE Detail'!$AB$1:$AB$99999,"FULL",'FTE Detail'!$Y$1:$Y$99999,3)</f>
        <v>0</v>
      </c>
      <c r="T15" s="62"/>
      <c r="U15" s="53"/>
      <c r="V15" s="53">
        <f>SUMIFS('FTE Detail'!$P$1:$P$99999,'FTE Detail'!$L$1:$L$99999,V$5,'FTE Detail'!$Q$1:$Q$99999,SFPR!$B$4,'FTE Detail'!$AB$1:$AB$99999,"FULL",'FTE Detail'!$Y$1:$Y$99999,3)</f>
        <v>0</v>
      </c>
      <c r="W15" s="63">
        <f t="shared" si="10"/>
        <v>0</v>
      </c>
      <c r="X15" s="53">
        <v>0</v>
      </c>
      <c r="Y15" s="55">
        <f t="shared" si="11"/>
        <v>0</v>
      </c>
      <c r="Z15" s="37" t="s">
        <v>88</v>
      </c>
    </row>
    <row r="16" spans="1:26" x14ac:dyDescent="0.3">
      <c r="A16" s="61"/>
      <c r="B16" s="44" t="s">
        <v>24</v>
      </c>
      <c r="C16" s="52" t="s">
        <v>25</v>
      </c>
      <c r="D16" s="53">
        <f>SUMIFS('FTE Detail'!$P$1:$P$99999,'FTE Detail'!$L$1:$L$99999,D$5,'FTE Detail'!$A$1:$A$99999,SFPR!$B$4,'FTE Detail'!$AB$1:$AB$99999,"FULL",'FTE Detail'!$Y$1:$Y$99999,4)</f>
        <v>0</v>
      </c>
      <c r="E16" s="53">
        <f>SUMIFS('FTE Detail'!$P$1:$P$99999,'FTE Detail'!$L$1:$L$99999,E$5,'FTE Detail'!$A$1:$A$99999,SFPR!$B$4,'FTE Detail'!$AB$1:$AB$99999,"FULL",'FTE Detail'!$Y$1:$Y$99999,4)*0.5</f>
        <v>0</v>
      </c>
      <c r="F16" s="53">
        <f>SUMIFS('FTE Detail'!$P$1:$P$99999,'FTE Detail'!$L$1:$L$99999,F$5,'FTE Detail'!$A$1:$A$99999,SFPR!$B$4,'FTE Detail'!$AB$1:$AB$99999,"FULL",'FTE Detail'!$Y$1:$Y$99999,4)</f>
        <v>0</v>
      </c>
      <c r="G16" s="53">
        <f>SUMIFS('FTE Detail'!$P$1:$P$99999,'FTE Detail'!$L$1:$L$99999,G$5,'FTE Detail'!$A$1:$A$99999,SFPR!$B$4,'FTE Detail'!$AB$1:$AB$99999,"FULL",'FTE Detail'!$Y$1:$Y$99999,4)</f>
        <v>0</v>
      </c>
      <c r="H16" s="53">
        <f>SUMIFS('FTE Detail'!$P$1:$P$99999,'FTE Detail'!$L$1:$L$99999,H$5,'FTE Detail'!$A$1:$A$99999,SFPR!$B$4,'FTE Detail'!$AB$1:$AB$99999,"FULL",'FTE Detail'!$Y$1:$Y$99999,4)</f>
        <v>0</v>
      </c>
      <c r="I16" s="62"/>
      <c r="J16" s="53">
        <f>SUMIFS('FTE Detail'!$P$1:$P$99999,'FTE Detail'!$L$1:$L$99999,J$5,'FTE Detail'!$A$1:$A$99999,SFPR!$B$4,'FTE Detail'!$AB$1:$AB$99999,"FULL",'FTE Detail'!$Y$1:$Y$99999,4)</f>
        <v>0</v>
      </c>
      <c r="K16" s="53"/>
      <c r="L16" s="53">
        <f>SUMIFS('FTE Detail'!$P$1:$P$99999,'FTE Detail'!$L$1:$L$99999,L$5,'FTE Detail'!$A$1:$A$99999,SFPR!$B$4,'FTE Detail'!$AB$1:$AB$99999,"FULL",'FTE Detail'!$Y$1:$Y$99999,4)</f>
        <v>0</v>
      </c>
      <c r="M16" s="53">
        <f>SUMIFS('FTE Detail'!$P$1:$P$99999,'FTE Detail'!$L$1:$L$99999,M$5,'FTE Detail'!$A$1:$A$99999,SFPR!$B$4,'FTE Detail'!$AB$1:$AB$99999,"FULL",'FTE Detail'!$Y$1:$Y$99999,4)</f>
        <v>0</v>
      </c>
      <c r="N16" s="53">
        <f>SUMIFS('FTE Detail'!$P$1:$P$99999,'FTE Detail'!$L$1:$L$99999,N$5,'FTE Detail'!$Q$1:$Q$99999,SFPR!$B$4,'FTE Detail'!$AB$1:$AB$99999,"FULL",'FTE Detail'!$Y$1:$Y$99999,4)</f>
        <v>0</v>
      </c>
      <c r="O16" s="53">
        <f>SUMIFS('FTE Detail'!$P$1:$P$99999,'FTE Detail'!$L$1:$L$99999,O$5,'FTE Detail'!$Q$1:$Q$99999,SFPR!$B$4,'FTE Detail'!$AB$1:$AB$99999,"FULL",'FTE Detail'!$Y$1:$Y$99999,4)</f>
        <v>0</v>
      </c>
      <c r="P16" s="53">
        <f>SUMIFS('FTE Detail'!$P$1:$P$99999,'FTE Detail'!$L$1:$L$99999,P$5,'FTE Detail'!$Q$1:$Q$99999,SFPR!$B$4,'FTE Detail'!$AB$1:$AB$99999,"FULL",'FTE Detail'!$Y$1:$Y$99999,4)</f>
        <v>0</v>
      </c>
      <c r="Q16" s="53">
        <f>SUMIFS('FTE Detail'!$P$1:$P$99999,'FTE Detail'!$L$1:$L$99999,Q$5,'FTE Detail'!$Q$1:$Q$99999,SFPR!$B$4,'FTE Detail'!$AB$1:$AB$99999,"FULL",'FTE Detail'!$Y$1:$Y$99999,4)</f>
        <v>0</v>
      </c>
      <c r="R16" s="53">
        <f>SUMIFS('FTE Detail'!$P$1:$P$99999,'FTE Detail'!$L$1:$L$99999,R$5,'FTE Detail'!$Q$1:$Q$99999,SFPR!$B$4,'FTE Detail'!$AB$1:$AB$99999,"FULL",'FTE Detail'!$Y$1:$Y$99999,4,'FTE Detail'!$AB$1:$AB$99999,"FULL")</f>
        <v>0</v>
      </c>
      <c r="S16" s="53">
        <f>SUMIFS('FTE Detail'!$P$1:$P$99999,'FTE Detail'!$L$1:$L$99999,S$5,'FTE Detail'!$Q$1:$Q$99999,SFPR!$B$4,'FTE Detail'!$AB$1:$AB$99999,"FULL",'FTE Detail'!$Y$1:$Y$99999,4)</f>
        <v>0</v>
      </c>
      <c r="T16" s="62"/>
      <c r="U16" s="53"/>
      <c r="V16" s="53">
        <f>SUMIFS('FTE Detail'!$P$1:$P$99999,'FTE Detail'!$L$1:$L$99999,V$5,'FTE Detail'!$Q$1:$Q$99999,SFPR!$B$4,'FTE Detail'!$AB$1:$AB$99999,"FULL",'FTE Detail'!$Y$1:$Y$99999,4)</f>
        <v>0</v>
      </c>
      <c r="W16" s="63">
        <f t="shared" si="10"/>
        <v>0</v>
      </c>
      <c r="X16" s="53">
        <v>0</v>
      </c>
      <c r="Y16" s="55">
        <f t="shared" si="11"/>
        <v>0</v>
      </c>
    </row>
    <row r="17" spans="1:26" x14ac:dyDescent="0.3">
      <c r="A17" s="61"/>
      <c r="B17" s="44" t="s">
        <v>26</v>
      </c>
      <c r="C17" s="52" t="s">
        <v>27</v>
      </c>
      <c r="D17" s="53">
        <f>SUMIFS('FTE Detail'!$P$1:$P$99999,'FTE Detail'!$L$1:$L$99999,D$5,'FTE Detail'!$A$1:$A$99999,SFPR!$B$4,'FTE Detail'!$AB$1:$AB$99999,"FULL",'FTE Detail'!$Y$1:$Y$99999,5)</f>
        <v>0</v>
      </c>
      <c r="E17" s="53">
        <f>SUMIFS('FTE Detail'!$P$1:$P$99999,'FTE Detail'!$L$1:$L$99999,E$5,'FTE Detail'!$A$1:$A$99999,SFPR!$B$4,'FTE Detail'!$AB$1:$AB$99999,"FULL",'FTE Detail'!$Y$1:$Y$99999,5)*0.5</f>
        <v>0</v>
      </c>
      <c r="F17" s="53">
        <f>SUMIFS('FTE Detail'!$P$1:$P$99999,'FTE Detail'!$L$1:$L$99999,F$5,'FTE Detail'!$A$1:$A$99999,SFPR!$B$4,'FTE Detail'!$AB$1:$AB$99999,"FULL",'FTE Detail'!$Y$1:$Y$99999,5)</f>
        <v>0</v>
      </c>
      <c r="G17" s="53">
        <f>SUMIFS('FTE Detail'!$P$1:$P$99999,'FTE Detail'!$L$1:$L$99999,G$5,'FTE Detail'!$A$1:$A$99999,SFPR!$B$4,'FTE Detail'!$AB$1:$AB$99999,"FULL",'FTE Detail'!$Y$1:$Y$99999,5)</f>
        <v>0</v>
      </c>
      <c r="H17" s="53">
        <f>SUMIFS('FTE Detail'!$P$1:$P$99999,'FTE Detail'!$L$1:$L$99999,H$5,'FTE Detail'!$A$1:$A$99999,SFPR!$B$4,'FTE Detail'!$AB$1:$AB$99999,"FULL",'FTE Detail'!$Y$1:$Y$99999,5)</f>
        <v>0</v>
      </c>
      <c r="I17" s="62"/>
      <c r="J17" s="53">
        <f>SUMIFS('FTE Detail'!$P$1:$P$99999,'FTE Detail'!$L$1:$L$99999,J$5,'FTE Detail'!$A$1:$A$99999,SFPR!$B$4,'FTE Detail'!$AB$1:$AB$99999,"FULL",'FTE Detail'!$Y$1:$Y$99999,5)</f>
        <v>0</v>
      </c>
      <c r="K17" s="53"/>
      <c r="L17" s="53">
        <f>SUMIFS('FTE Detail'!$P$1:$P$99999,'FTE Detail'!$L$1:$L$99999,L$5,'FTE Detail'!$A$1:$A$99999,SFPR!$B$4,'FTE Detail'!$AB$1:$AB$99999,"FULL",'FTE Detail'!$Y$1:$Y$99999,5)</f>
        <v>0</v>
      </c>
      <c r="M17" s="53">
        <f>SUMIFS('FTE Detail'!$P$1:$P$99999,'FTE Detail'!$L$1:$L$99999,M$5,'FTE Detail'!$A$1:$A$99999,SFPR!$B$4,'FTE Detail'!$AB$1:$AB$99999,"FULL",'FTE Detail'!$Y$1:$Y$99999,5)</f>
        <v>0</v>
      </c>
      <c r="N17" s="53">
        <f>SUMIFS('FTE Detail'!$P$1:$P$99999,'FTE Detail'!$L$1:$L$99999,N$5,'FTE Detail'!$Q$1:$Q$99999,SFPR!$B$4,'FTE Detail'!$AB$1:$AB$99999,"FULL",'FTE Detail'!$Y$1:$Y$99999,5)</f>
        <v>0</v>
      </c>
      <c r="O17" s="53">
        <f>SUMIFS('FTE Detail'!$P$1:$P$99999,'FTE Detail'!$L$1:$L$99999,O$5,'FTE Detail'!$Q$1:$Q$99999,SFPR!$B$4,'FTE Detail'!$AB$1:$AB$99999,"FULL",'FTE Detail'!$Y$1:$Y$99999,5)</f>
        <v>0</v>
      </c>
      <c r="P17" s="53">
        <f>SUMIFS('FTE Detail'!$P$1:$P$99999,'FTE Detail'!$L$1:$L$99999,P$5,'FTE Detail'!$Q$1:$Q$99999,SFPR!$B$4,'FTE Detail'!$AB$1:$AB$99999,"FULL",'FTE Detail'!$Y$1:$Y$99999,5)</f>
        <v>0</v>
      </c>
      <c r="Q17" s="53">
        <f>SUMIFS('FTE Detail'!$P$1:$P$99999,'FTE Detail'!$L$1:$L$99999,Q$5,'FTE Detail'!$Q$1:$Q$99999,SFPR!$B$4,'FTE Detail'!$AB$1:$AB$99999,"FULL",'FTE Detail'!$Y$1:$Y$99999,5)</f>
        <v>0</v>
      </c>
      <c r="R17" s="53">
        <f>SUMIFS('FTE Detail'!$P$1:$P$99999,'FTE Detail'!$L$1:$L$99999,R$5,'FTE Detail'!$Q$1:$Q$99999,SFPR!$B$4,'FTE Detail'!$AB$1:$AB$99999,"FULL",'FTE Detail'!$Y$1:$Y$99999,5,'FTE Detail'!$AB$1:$AB$99999,"FULL")</f>
        <v>0</v>
      </c>
      <c r="S17" s="53">
        <f>SUMIFS('FTE Detail'!$P$1:$P$99999,'FTE Detail'!$L$1:$L$99999,S$5,'FTE Detail'!$Q$1:$Q$99999,SFPR!$B$4,'FTE Detail'!$AB$1:$AB$99999,"FULL",'FTE Detail'!$Y$1:$Y$99999,5)</f>
        <v>0</v>
      </c>
      <c r="T17" s="62"/>
      <c r="U17" s="53"/>
      <c r="V17" s="53">
        <f>SUMIFS('FTE Detail'!$P$1:$P$99999,'FTE Detail'!$L$1:$L$99999,V$5,'FTE Detail'!$Q$1:$Q$99999,SFPR!$B$4,'FTE Detail'!$AB$1:$AB$99999,"FULL",'FTE Detail'!$Y$1:$Y$99999,5)</f>
        <v>0</v>
      </c>
      <c r="W17" s="63">
        <f t="shared" si="10"/>
        <v>0</v>
      </c>
      <c r="X17" s="53">
        <v>0</v>
      </c>
      <c r="Y17" s="55">
        <f t="shared" si="11"/>
        <v>0</v>
      </c>
    </row>
    <row r="18" spans="1:26" x14ac:dyDescent="0.3">
      <c r="A18" s="61"/>
      <c r="B18" s="44" t="s">
        <v>28</v>
      </c>
      <c r="C18" s="52" t="s">
        <v>29</v>
      </c>
      <c r="D18" s="53">
        <f>SUMIFS('FTE Detail'!$P$1:$P$99999,'FTE Detail'!$L$1:$L$99999,D$5,'FTE Detail'!$A$1:$A$99999,SFPR!$B$4,'FTE Detail'!$AB$1:$AB$99999,"FULL",'FTE Detail'!$Y$1:$Y$99999,6)</f>
        <v>0</v>
      </c>
      <c r="E18" s="53">
        <f>SUMIFS('FTE Detail'!$P$1:$P$99999,'FTE Detail'!$L$1:$L$99999,E$5,'FTE Detail'!$A$1:$A$99999,SFPR!$B$4,'FTE Detail'!$AB$1:$AB$99999,"FULL",'FTE Detail'!$Y$1:$Y$99999,6)*0.5</f>
        <v>0</v>
      </c>
      <c r="F18" s="53">
        <f>SUMIFS('FTE Detail'!$P$1:$P$99999,'FTE Detail'!$L$1:$L$99999,F$5,'FTE Detail'!$A$1:$A$99999,SFPR!$B$4,'FTE Detail'!$AB$1:$AB$99999,"FULL",'FTE Detail'!$Y$1:$Y$99999,6)</f>
        <v>0</v>
      </c>
      <c r="G18" s="53">
        <f>SUMIFS('FTE Detail'!$P$1:$P$99999,'FTE Detail'!$L$1:$L$99999,G$5,'FTE Detail'!$A$1:$A$99999,SFPR!$B$4,'FTE Detail'!$AB$1:$AB$99999,"FULL",'FTE Detail'!$Y$1:$Y$99999,6)</f>
        <v>0</v>
      </c>
      <c r="H18" s="53">
        <f>SUMIFS('FTE Detail'!$P$1:$P$99999,'FTE Detail'!$L$1:$L$99999,H$5,'FTE Detail'!$A$1:$A$99999,SFPR!$B$4,'FTE Detail'!$AB$1:$AB$99999,"FULL",'FTE Detail'!$Y$1:$Y$99999,6)</f>
        <v>0</v>
      </c>
      <c r="I18" s="62"/>
      <c r="J18" s="53">
        <f>SUMIFS('FTE Detail'!$P$1:$P$99999,'FTE Detail'!$L$1:$L$99999,J$5,'FTE Detail'!$A$1:$A$99999,SFPR!$B$4,'FTE Detail'!$AB$1:$AB$99999,"FULL",'FTE Detail'!$Y$1:$Y$99999,6)-J36</f>
        <v>0</v>
      </c>
      <c r="K18" s="53"/>
      <c r="L18" s="53">
        <f>SUMIFS('FTE Detail'!$P$1:$P$99999,'FTE Detail'!$L$1:$L$99999,L$5,'FTE Detail'!$A$1:$A$99999,SFPR!$B$4,'FTE Detail'!$AB$1:$AB$99999,"FULL",'FTE Detail'!$Y$1:$Y$99999,6)-L36</f>
        <v>0</v>
      </c>
      <c r="M18" s="53">
        <f>SUMIFS('FTE Detail'!$P$1:$P$99999,'FTE Detail'!$L$1:$L$99999,M$5,'FTE Detail'!$A$1:$A$99999,SFPR!$B$4,'FTE Detail'!$AB$1:$AB$99999,"FULL",'FTE Detail'!$Y$1:$Y$99999,6)</f>
        <v>0</v>
      </c>
      <c r="N18" s="53">
        <f>SUMIFS('FTE Detail'!$P$1:$P$99999,'FTE Detail'!$L$1:$L$99999,N$5,'FTE Detail'!$Q$1:$Q$99999,SFPR!$B$4,'FTE Detail'!$AB$1:$AB$99999,"FULL",'FTE Detail'!$Y$1:$Y$99999,6)</f>
        <v>0</v>
      </c>
      <c r="O18" s="53">
        <f>SUMIFS('FTE Detail'!$P$1:$P$99999,'FTE Detail'!$L$1:$L$99999,O$5,'FTE Detail'!$Q$1:$Q$99999,SFPR!$B$4,'FTE Detail'!$AB$1:$AB$99999,"FULL",'FTE Detail'!$Y$1:$Y$99999,6)</f>
        <v>0</v>
      </c>
      <c r="P18" s="53">
        <f>SUMIFS('FTE Detail'!$P$1:$P$99999,'FTE Detail'!$L$1:$L$99999,P$5,'FTE Detail'!$Q$1:$Q$99999,SFPR!$B$4,'FTE Detail'!$AB$1:$AB$99999,"FULL",'FTE Detail'!$Y$1:$Y$99999,6)</f>
        <v>0</v>
      </c>
      <c r="Q18" s="53">
        <f>SUMIFS('FTE Detail'!$P$1:$P$99999,'FTE Detail'!$L$1:$L$99999,Q$5,'FTE Detail'!$Q$1:$Q$99999,SFPR!$B$4,'FTE Detail'!$AB$1:$AB$99999,"FULL",'FTE Detail'!$Y$1:$Y$99999,6)</f>
        <v>0</v>
      </c>
      <c r="R18" s="53">
        <f>SUMIFS('FTE Detail'!$P$1:$P$99999,'FTE Detail'!$L$1:$L$99999,R$5,'FTE Detail'!$Q$1:$Q$99999,SFPR!$B$4,'FTE Detail'!$AB$1:$AB$99999,"FULL",'FTE Detail'!$Y$1:$Y$99999,6,'FTE Detail'!$AB$1:$AB$99999,"FULL")</f>
        <v>0</v>
      </c>
      <c r="S18" s="53">
        <f>SUMIFS('FTE Detail'!$P$1:$P$99999,'FTE Detail'!$L$1:$L$99999,S$5,'FTE Detail'!$Q$1:$Q$99999,SFPR!$B$4,'FTE Detail'!$AB$1:$AB$99999,"FULL",'FTE Detail'!$Y$1:$Y$99999,6)</f>
        <v>0</v>
      </c>
      <c r="T18" s="62"/>
      <c r="U18" s="53"/>
      <c r="V18" s="53">
        <f>SUMIFS('FTE Detail'!$P$1:$P$99999,'FTE Detail'!$L$1:$L$99999,V$5,'FTE Detail'!$Q$1:$Q$99999,SFPR!$B$4,'FTE Detail'!$AB$1:$AB$99999,"FULL",'FTE Detail'!$Y$1:$Y$99999,6)</f>
        <v>0</v>
      </c>
      <c r="W18" s="63">
        <f t="shared" si="10"/>
        <v>0</v>
      </c>
      <c r="X18" s="53">
        <v>0</v>
      </c>
      <c r="Y18" s="55">
        <f t="shared" si="11"/>
        <v>0</v>
      </c>
    </row>
    <row r="19" spans="1:26" x14ac:dyDescent="0.3">
      <c r="A19" s="44" t="s">
        <v>30</v>
      </c>
      <c r="B19" s="59" t="s">
        <v>31</v>
      </c>
      <c r="C19" s="60"/>
      <c r="D19" s="60"/>
      <c r="E19" s="60"/>
      <c r="F19" s="60"/>
      <c r="G19" s="60"/>
      <c r="H19" s="60"/>
      <c r="I19" s="60"/>
      <c r="J19" s="60"/>
      <c r="K19" s="60"/>
      <c r="L19" s="60"/>
      <c r="M19" s="60"/>
      <c r="N19" s="60"/>
      <c r="O19" s="60"/>
      <c r="P19" s="60"/>
      <c r="Q19" s="60"/>
      <c r="R19" s="60"/>
      <c r="S19" s="60"/>
      <c r="T19" s="60"/>
      <c r="U19" s="60"/>
      <c r="V19" s="60"/>
      <c r="W19" s="60"/>
      <c r="X19" s="53"/>
    </row>
    <row r="20" spans="1:26" x14ac:dyDescent="0.3">
      <c r="A20" s="44"/>
      <c r="B20" s="44" t="s">
        <v>32</v>
      </c>
      <c r="C20" s="52" t="s">
        <v>33</v>
      </c>
      <c r="D20" s="57">
        <f>SUMIFS('CTE Detail'!$I$2:$I$50000,'CTE Detail'!$M$2:$M$50000,SFPR!D$5,'CTE Detail'!$J$2:$J$50000,1)</f>
        <v>0</v>
      </c>
      <c r="E20" s="52"/>
      <c r="F20" s="52"/>
      <c r="G20" s="52"/>
      <c r="H20" s="52"/>
      <c r="I20" s="52"/>
      <c r="J20" s="52"/>
      <c r="K20" s="52"/>
      <c r="L20" s="52"/>
      <c r="M20" s="52"/>
      <c r="N20" s="52"/>
      <c r="O20" s="52"/>
      <c r="P20" s="57">
        <f>SUMIFS('CTE Detail'!$I$2:$I$50000,'CTE Detail'!$M$2:$M$50000,SFPR!P$5,'CTE Detail'!$J$2:$J$50000,1)</f>
        <v>0</v>
      </c>
      <c r="Q20" s="52"/>
      <c r="R20" s="52"/>
      <c r="S20" s="52"/>
      <c r="T20" s="52"/>
      <c r="U20" s="52"/>
      <c r="V20" s="52"/>
      <c r="W20" s="63">
        <f>SUM(D20:V20)</f>
        <v>0</v>
      </c>
      <c r="X20" s="53">
        <v>0</v>
      </c>
      <c r="Y20" s="55">
        <f t="shared" si="11"/>
        <v>0</v>
      </c>
      <c r="Z20" s="37" t="s">
        <v>117</v>
      </c>
    </row>
    <row r="21" spans="1:26" x14ac:dyDescent="0.3">
      <c r="A21" s="44"/>
      <c r="B21" s="44" t="s">
        <v>34</v>
      </c>
      <c r="C21" s="52" t="s">
        <v>35</v>
      </c>
      <c r="D21" s="57">
        <f>SUMIFS('CTE Detail'!$I$2:$I$50000,'CTE Detail'!$M$2:$M$50000,SFPR!D$5,'CTE Detail'!$J$2:$J$50000,2)</f>
        <v>0</v>
      </c>
      <c r="E21" s="52"/>
      <c r="F21" s="52"/>
      <c r="G21" s="52"/>
      <c r="H21" s="52"/>
      <c r="I21" s="52"/>
      <c r="J21" s="52"/>
      <c r="K21" s="52"/>
      <c r="L21" s="52"/>
      <c r="M21" s="52"/>
      <c r="N21" s="52"/>
      <c r="O21" s="52"/>
      <c r="P21" s="57">
        <f>SUMIFS('CTE Detail'!$I$2:$I$50000,'CTE Detail'!$M$2:$M$50000,SFPR!P$5,'CTE Detail'!$J$2:$J$50000,2)</f>
        <v>0</v>
      </c>
      <c r="Q21" s="52"/>
      <c r="R21" s="52"/>
      <c r="S21" s="52"/>
      <c r="T21" s="52"/>
      <c r="U21" s="52"/>
      <c r="V21" s="52"/>
      <c r="W21" s="63">
        <f>SUM(D21:V21)</f>
        <v>0</v>
      </c>
      <c r="X21" s="53">
        <v>0</v>
      </c>
      <c r="Y21" s="55">
        <f t="shared" si="11"/>
        <v>0</v>
      </c>
      <c r="Z21" s="37" t="s">
        <v>117</v>
      </c>
    </row>
    <row r="22" spans="1:26" x14ac:dyDescent="0.3">
      <c r="A22" s="44"/>
      <c r="B22" s="44" t="s">
        <v>36</v>
      </c>
      <c r="C22" s="52" t="s">
        <v>37</v>
      </c>
      <c r="D22" s="57">
        <f>SUMIFS('CTE Detail'!$I$2:$I$50000,'CTE Detail'!$M$2:$M$50000,SFPR!D$5,'CTE Detail'!$J$2:$J$50000,3)</f>
        <v>0</v>
      </c>
      <c r="E22" s="52"/>
      <c r="F22" s="52"/>
      <c r="G22" s="52"/>
      <c r="H22" s="52"/>
      <c r="I22" s="52"/>
      <c r="J22" s="52"/>
      <c r="K22" s="52"/>
      <c r="L22" s="52"/>
      <c r="M22" s="52"/>
      <c r="N22" s="52"/>
      <c r="O22" s="52"/>
      <c r="P22" s="57">
        <f>SUMIFS('CTE Detail'!$I$2:$I$50000,'CTE Detail'!$M$2:$M$50000,SFPR!P$5,'CTE Detail'!$J$2:$J$50000,3)</f>
        <v>0</v>
      </c>
      <c r="Q22" s="52"/>
      <c r="R22" s="52"/>
      <c r="S22" s="52"/>
      <c r="T22" s="52"/>
      <c r="U22" s="52"/>
      <c r="V22" s="52"/>
      <c r="W22" s="63">
        <f>SUM(D22:V22)</f>
        <v>0</v>
      </c>
      <c r="X22" s="53">
        <v>0</v>
      </c>
      <c r="Y22" s="55">
        <f t="shared" si="11"/>
        <v>0</v>
      </c>
      <c r="Z22" s="37" t="s">
        <v>117</v>
      </c>
    </row>
    <row r="23" spans="1:26" x14ac:dyDescent="0.3">
      <c r="A23" s="44"/>
      <c r="B23" s="44" t="s">
        <v>38</v>
      </c>
      <c r="C23" s="52" t="s">
        <v>39</v>
      </c>
      <c r="D23" s="57">
        <f>SUMIFS('CTE Detail'!$I$2:$I$50000,'CTE Detail'!$M$2:$M$50000,SFPR!D$5,'CTE Detail'!$J$2:$J$50000,4)</f>
        <v>0</v>
      </c>
      <c r="E23" s="52"/>
      <c r="F23" s="52"/>
      <c r="G23" s="52"/>
      <c r="H23" s="52"/>
      <c r="I23" s="52"/>
      <c r="J23" s="52"/>
      <c r="K23" s="52"/>
      <c r="L23" s="52"/>
      <c r="M23" s="52"/>
      <c r="N23" s="52"/>
      <c r="O23" s="52"/>
      <c r="P23" s="57">
        <f>SUMIFS('CTE Detail'!$I$2:$I$50000,'CTE Detail'!$M$2:$M$50000,SFPR!P$5,'CTE Detail'!$J$2:$J$50000,4)</f>
        <v>0</v>
      </c>
      <c r="Q23" s="52"/>
      <c r="R23" s="52"/>
      <c r="S23" s="52"/>
      <c r="T23" s="52"/>
      <c r="U23" s="52"/>
      <c r="V23" s="52"/>
      <c r="W23" s="63">
        <f>SUM(D23:V23)</f>
        <v>0</v>
      </c>
      <c r="X23" s="53">
        <v>0</v>
      </c>
      <c r="Y23" s="55">
        <f t="shared" si="11"/>
        <v>0</v>
      </c>
      <c r="Z23" s="37" t="s">
        <v>117</v>
      </c>
    </row>
    <row r="24" spans="1:26" x14ac:dyDescent="0.3">
      <c r="A24" s="44"/>
      <c r="B24" s="44" t="s">
        <v>40</v>
      </c>
      <c r="C24" s="52" t="s">
        <v>41</v>
      </c>
      <c r="D24" s="57">
        <f>SUMIFS('CTE Detail'!$I$2:$I$50000,'CTE Detail'!$M$2:$M$50000,SFPR!D$5,'CTE Detail'!$J$2:$J$50000,5)</f>
        <v>0</v>
      </c>
      <c r="E24" s="52"/>
      <c r="F24" s="52"/>
      <c r="G24" s="52"/>
      <c r="H24" s="52"/>
      <c r="I24" s="52"/>
      <c r="J24" s="52"/>
      <c r="K24" s="52"/>
      <c r="L24" s="52"/>
      <c r="M24" s="52"/>
      <c r="N24" s="52"/>
      <c r="O24" s="52"/>
      <c r="P24" s="57">
        <f>SUMIFS('CTE Detail'!$I$2:$I$50000,'CTE Detail'!$M$2:$M$50000,SFPR!P$5,'CTE Detail'!$J$2:$J$50000,5)</f>
        <v>0</v>
      </c>
      <c r="Q24" s="52"/>
      <c r="R24" s="52"/>
      <c r="S24" s="52"/>
      <c r="T24" s="52"/>
      <c r="U24" s="52"/>
      <c r="V24" s="52"/>
      <c r="W24" s="63">
        <f>SUM(D24:V24)</f>
        <v>0</v>
      </c>
      <c r="X24" s="53">
        <v>0</v>
      </c>
      <c r="Y24" s="55">
        <f t="shared" si="11"/>
        <v>0</v>
      </c>
      <c r="Z24" s="37" t="s">
        <v>117</v>
      </c>
    </row>
    <row r="25" spans="1:26" x14ac:dyDescent="0.3">
      <c r="A25" s="64" t="s">
        <v>42</v>
      </c>
      <c r="B25" s="59" t="s">
        <v>43</v>
      </c>
      <c r="C25" s="60"/>
      <c r="D25" s="60"/>
      <c r="E25" s="60"/>
      <c r="F25" s="60"/>
      <c r="G25" s="60"/>
      <c r="H25" s="60"/>
      <c r="I25" s="60"/>
      <c r="J25" s="60"/>
      <c r="K25" s="60"/>
      <c r="L25" s="60"/>
      <c r="M25" s="60"/>
      <c r="N25" s="60"/>
      <c r="O25" s="60"/>
      <c r="P25" s="60"/>
      <c r="Q25" s="60"/>
      <c r="R25" s="60"/>
      <c r="S25" s="60"/>
      <c r="T25" s="60"/>
      <c r="U25" s="60"/>
      <c r="V25" s="60"/>
      <c r="W25" s="60"/>
      <c r="X25" s="60"/>
    </row>
    <row r="26" spans="1:26" x14ac:dyDescent="0.3">
      <c r="A26" s="44"/>
      <c r="B26" s="44" t="s">
        <v>44</v>
      </c>
      <c r="C26" s="52" t="s">
        <v>45</v>
      </c>
      <c r="D26" s="53">
        <f>SUMIFS('FTE Detail'!$P$1:$P$99999,'FTE Detail'!$L$1:$L$99999,D$5,'FTE Detail'!$A$1:$A$99999,SFPR!$B$4,'FTE Detail'!$AB$1:$AB$99999,"FULL",'FTE Detail'!$AA$1:$AA$99999,"L")</f>
        <v>0</v>
      </c>
      <c r="E26" s="53">
        <f>SUMIFS('FTE Detail'!$P$1:$P$99999,'FTE Detail'!$L$1:$L$99999,E$5,'FTE Detail'!$A$1:$A$99999,SFPR!$B$4,'FTE Detail'!$AB$1:$AB$99999,"FULL",'FTE Detail'!$AA$1:$AA$99999,"L")*0.5</f>
        <v>0</v>
      </c>
      <c r="F26" s="53">
        <f>SUMIFS('FTE Detail'!$P$1:$P$99999,'FTE Detail'!$L$1:$L$99999,F$5,'FTE Detail'!$A$1:$A$99999,SFPR!$B$4,'FTE Detail'!$AB$1:$AB$99999,"FULL",'FTE Detail'!$AA$1:$AA$99999,"L")</f>
        <v>0</v>
      </c>
      <c r="G26" s="53">
        <f>SUMIFS('FTE Detail'!$P$1:$P$99999,'FTE Detail'!$L$1:$L$99999,G$5,'FTE Detail'!$A$1:$A$99999,SFPR!$B$4,'FTE Detail'!$AB$1:$AB$99999,"FULL",'FTE Detail'!$AA$1:$AA$99999,"L")</f>
        <v>0</v>
      </c>
      <c r="H26" s="53">
        <f>SUMIFS('FTE Detail'!$P$1:$P$99999,'FTE Detail'!$L$1:$L$99999,H$5,'FTE Detail'!$A$1:$A$99999,SFPR!$B$4,'FTE Detail'!$AB$1:$AB$99999,"FULL",'FTE Detail'!$AA$1:$AA$99999,"L")</f>
        <v>0</v>
      </c>
      <c r="I26" s="62"/>
      <c r="J26" s="53"/>
      <c r="K26" s="53"/>
      <c r="L26" s="53"/>
      <c r="M26" s="53"/>
      <c r="N26" s="53">
        <f>SUMIFS('FTE Detail'!$P$1:$P$99999,'FTE Detail'!$L$1:$L$99999,N$5,'FTE Detail'!$Q$1:$Q$99999,SFPR!$B$4,'FTE Detail'!$AB$1:$AB$99999,"FULL",'FTE Detail'!$AA$1:$AA$99999,"L")</f>
        <v>0</v>
      </c>
      <c r="O26" s="53">
        <f>SUMIFS('FTE Detail'!$P$1:$P$99999,'FTE Detail'!$L$1:$L$99999,O$5,'FTE Detail'!$Q$1:$Q$99999,SFPR!$B$4,'FTE Detail'!$AB$1:$AB$99999,"FULL",'FTE Detail'!$AG$1:$AG$99999,"B&amp;M Comm",'FTE Detail'!$AA$1:$AA$99999,"L")</f>
        <v>0</v>
      </c>
      <c r="P26" s="53">
        <f>SUMIFS('FTE Detail'!$P$1:$P$99999,'FTE Detail'!$L$1:$L$99999,P$5,'FTE Detail'!$Q$1:$Q$99999,SFPR!$B$4,'FTE Detail'!$AB$1:$AB$99999,"FULL",'FTE Detail'!$AG$1:$AG$99999,"B&amp;M Comm",'FTE Detail'!$AA$1:$AA$99999,"L")</f>
        <v>0</v>
      </c>
      <c r="Q26" s="53">
        <f>SUMIFS('FTE Detail'!$P$1:$P$99999,'FTE Detail'!$L$1:$L$99999,Q$5,'FTE Detail'!$Q$1:$Q$99999,SFPR!$B$4,'FTE Detail'!$AB$1:$AB$99999,"FULL",'FTE Detail'!$AA$1:$AA$99999,"L")</f>
        <v>0</v>
      </c>
      <c r="R26" s="53">
        <f>SUMIFS('FTE Detail'!$P$1:$P$99999,'FTE Detail'!$L$1:$L$99999,R$5,'FTE Detail'!$Q$1:$Q$99999,SFPR!$B$4,'FTE Detail'!$AB$1:$AB$99999,"FULL",'FTE Detail'!$AA$1:$AA$99999,"L",'FTE Detail'!$AB$1:$AB$99999,"FULL")</f>
        <v>0</v>
      </c>
      <c r="S26" s="53">
        <f>SUMIFS('FTE Detail'!$P$1:$P$99999,'FTE Detail'!$L$1:$L$99999,S$5,'FTE Detail'!$Q$1:$Q$99999,SFPR!$B$4,'FTE Detail'!$AB$1:$AB$99999,"FULL",'FTE Detail'!$AA$1:$AA$99999,"L")</f>
        <v>0</v>
      </c>
      <c r="T26" s="62"/>
      <c r="U26" s="62"/>
      <c r="V26" s="62"/>
      <c r="W26" s="63">
        <f>SUM(D26:V26)</f>
        <v>0</v>
      </c>
      <c r="X26" s="53">
        <v>0</v>
      </c>
      <c r="Y26" s="55">
        <f t="shared" ref="Y26:Y28" si="12">W26-X26</f>
        <v>0</v>
      </c>
    </row>
    <row r="27" spans="1:26" x14ac:dyDescent="0.3">
      <c r="A27" s="44"/>
      <c r="B27" s="44" t="s">
        <v>46</v>
      </c>
      <c r="C27" s="52" t="s">
        <v>47</v>
      </c>
      <c r="D27" s="53">
        <f>SUMIFS('FTE Detail'!$P$1:$P$99999,'FTE Detail'!$L$1:$L$99999,D$5,'FTE Detail'!$A$1:$A$99999,SFPR!$B$4,'FTE Detail'!$AB$1:$AB$99999,"FULL",'FTE Detail'!$AA$1:$AA$99999,"Y")+SUMIFS('FTE Detail'!$P$1:$P$99999,'FTE Detail'!$L$1:$L$99999,D$5,'FTE Detail'!$A$1:$A$99999,SFPR!$B$4,'FTE Detail'!$AB$1:$AB$99999,"FULL",'FTE Detail'!$AA$1:$AA$99999,"S")</f>
        <v>0</v>
      </c>
      <c r="E27" s="46">
        <f>SUM(SUMIFS('FTE Detail'!$P$1:$P$99999,'FTE Detail'!$L$1:$L$99999,E$5,'FTE Detail'!$A$1:$A$99999,SFPR!$B$4,'FTE Detail'!$AB$1:$AB$99999,"FULL",'FTE Detail'!$AA$1:$AA$99999,"Y")+SUMIFS('FTE Detail'!$P$1:$P$99999,'FTE Detail'!$L$1:$L$99999,E$5,'FTE Detail'!$A$1:$A$99999,SFPR!$B$4,'FTE Detail'!$AB$1:$AB$99999,"FULL",'FTE Detail'!$AA$1:$AA$99999,"S"))*0.5</f>
        <v>0</v>
      </c>
      <c r="F27" s="53">
        <f>SUMIFS('FTE Detail'!$P$1:$P$99999,'FTE Detail'!$L$1:$L$99999,F$5,'FTE Detail'!$A$1:$A$99999,SFPR!$B$4,'FTE Detail'!$AB$1:$AB$99999,"FULL",'FTE Detail'!$AA$1:$AA$99999,"Y")+SUMIFS('FTE Detail'!$P$1:$P$99999,'FTE Detail'!$L$1:$L$99999,F$5,'FTE Detail'!$A$1:$A$99999,SFPR!$B$4,'FTE Detail'!$AB$1:$AB$99999,"FULL",'FTE Detail'!$AA$1:$AA$99999,"s")</f>
        <v>0</v>
      </c>
      <c r="G27" s="53">
        <f>SUMIFS('FTE Detail'!$P$1:$P$99999,'FTE Detail'!$L$1:$L$99999,G$5,'FTE Detail'!$A$1:$A$99999,SFPR!$B$4,'FTE Detail'!$AB$1:$AB$99999,"FULL",'FTE Detail'!$AA$1:$AA$99999,"Y")+SUMIFS('FTE Detail'!$P$1:$P$99999,'FTE Detail'!$L$1:$L$99999,G$5,'FTE Detail'!$A$1:$A$99999,SFPR!$B$4,'FTE Detail'!$AB$1:$AB$99999,"FULL",'FTE Detail'!$AA$1:$AA$99999,"s")</f>
        <v>0</v>
      </c>
      <c r="H27" s="53">
        <f>SUMIFS('FTE Detail'!$P$1:$P$99999,'FTE Detail'!$L$1:$L$99999,H$5,'FTE Detail'!$A$1:$A$99999,SFPR!$B$4,'FTE Detail'!$AB$1:$AB$99999,"FULL",'FTE Detail'!$AA$1:$AA$99999,"Y")+SUMIFS('FTE Detail'!$P$1:$P$99999,'FTE Detail'!$L$1:$L$99999,H$5,'FTE Detail'!$A$1:$A$99999,SFPR!$B$4,'FTE Detail'!$AB$1:$AB$99999,"FULL",'FTE Detail'!$AA$1:$AA$99999,"s")</f>
        <v>0</v>
      </c>
      <c r="I27" s="62"/>
      <c r="J27" s="53"/>
      <c r="K27" s="53"/>
      <c r="L27" s="53"/>
      <c r="M27" s="53"/>
      <c r="N27" s="53">
        <f>SUMIFS('FTE Detail'!$P$1:$P$99999,'FTE Detail'!$L$1:$L$99999,N$5,'FTE Detail'!$Q$1:$Q$99999,SFPR!$B$4,'FTE Detail'!$AB$1:$AB$99999,"FULL",'FTE Detail'!$AA$1:$AA$99999,"Y")+SUMIFS('FTE Detail'!$P$1:$P$99999,'FTE Detail'!$L$1:$L$99999,N$5,'FTE Detail'!$Q$1:$Q$99999,SFPR!$B$4,'FTE Detail'!$AB$1:$AB$99999,"FULL",'FTE Detail'!$AA$1:$AA$99999,"s")</f>
        <v>0</v>
      </c>
      <c r="O27" s="53">
        <f>SUMIFS('FTE Detail'!$P$1:$P$99999,'FTE Detail'!$L$1:$L$99999,O$5,'FTE Detail'!$Q$1:$Q$99999,SFPR!$B$4,'FTE Detail'!$AB$1:$AB$99999,"FULL",'FTE Detail'!$AG$1:$AG$99999,"B&amp;M Comm",'FTE Detail'!$AA$1:$AA$99999,"Y")+SUMIFS('FTE Detail'!$P$1:$P$99999,'FTE Detail'!$L$1:$L$99999,O$5,'FTE Detail'!$Q$1:$Q$99999,SFPR!$B$4,'FTE Detail'!$AB$1:$AB$99999,"FULL",'FTE Detail'!$AG$1:$AG$99999,"B&amp;M Comm",'FTE Detail'!$AA$1:$AA$99999,"S")</f>
        <v>0</v>
      </c>
      <c r="P27" s="53">
        <f>SUMIFS('FTE Detail'!$P$1:$P$99999,'FTE Detail'!$L$1:$L$99999,P$5,'FTE Detail'!$Q$1:$Q$99999,SFPR!$B$4,'FTE Detail'!$AB$1:$AB$99999,"FULL",'FTE Detail'!$AG$1:$AG$99999,"B&amp;M Comm",'FTE Detail'!$AA$1:$AA$99999,"Y")+SUMIFS('FTE Detail'!$P$1:$P$99999,'FTE Detail'!$L$1:$L$99999,P$5,'FTE Detail'!$Q$1:$Q$99999,SFPR!$B$4,'FTE Detail'!$AB$1:$AB$99999,"FULL",'FTE Detail'!$AG$1:$AG$99999,"B&amp;M Comm",'FTE Detail'!$AA$1:$AA$99999,"S")</f>
        <v>0</v>
      </c>
      <c r="Q27" s="53">
        <f>SUMIFS('FTE Detail'!$P$1:$P$99999,'FTE Detail'!$L$1:$L$99999,Q$5,'FTE Detail'!$Q$1:$Q$99999,SFPR!$B$4,'FTE Detail'!$AB$1:$AB$99999,"FULL",'FTE Detail'!$AA$1:$AA$99999,"Y")+SUMIFS('FTE Detail'!$P$1:$P$99999,'FTE Detail'!$L$1:$L$99999,Q$5,'FTE Detail'!$Q$1:$Q$99999,SFPR!$B$4,'FTE Detail'!$AB$1:$AB$99999,"FULL",'FTE Detail'!$AA$1:$AA$99999,"s")</f>
        <v>0</v>
      </c>
      <c r="R27" s="53">
        <f>SUMIFS('FTE Detail'!$P$1:$P$99999,'FTE Detail'!$L$1:$L$99999,R$5,'FTE Detail'!$Q$1:$Q$99999,SFPR!$B$4,'FTE Detail'!$AB$1:$AB$99999,"FULL",'FTE Detail'!$AA$1:$AA$99999,"Y")+SUMIFS('FTE Detail'!$P$1:$P$99999,'FTE Detail'!$L$1:$L$99999,R$5,'FTE Detail'!$Q$1:$Q$99999,SFPR!$B$4,'FTE Detail'!$AB$1:$AB$99999,"FULL",'FTE Detail'!$AA$1:$AA$99999,"s")</f>
        <v>0</v>
      </c>
      <c r="S27" s="53">
        <f>SUMIFS('FTE Detail'!$P$1:$P$99999,'FTE Detail'!$L$1:$L$99999,S$5,'FTE Detail'!$Q$1:$Q$99999,SFPR!$B$4,'FTE Detail'!$AB$1:$AB$99999,"FULL",'FTE Detail'!$AA$1:$AA$99999,"Y")+SUMIFS('FTE Detail'!$P$1:$P$99999,'FTE Detail'!$L$1:$L$99999,S$5,'FTE Detail'!$Q$1:$Q$99999,SFPR!$B$4,'FTE Detail'!$AB$1:$AB$99999,"FULL",'FTE Detail'!$AA$1:$AA$99999,"s")</f>
        <v>0</v>
      </c>
      <c r="T27" s="62"/>
      <c r="U27" s="62"/>
      <c r="V27" s="62"/>
      <c r="W27" s="63">
        <f>SUM(D27:V27)</f>
        <v>0</v>
      </c>
      <c r="X27" s="53">
        <v>0</v>
      </c>
      <c r="Y27" s="55">
        <f t="shared" si="12"/>
        <v>0</v>
      </c>
    </row>
    <row r="28" spans="1:26" x14ac:dyDescent="0.3">
      <c r="A28" s="44"/>
      <c r="B28" s="44" t="s">
        <v>48</v>
      </c>
      <c r="C28" s="52" t="s">
        <v>49</v>
      </c>
      <c r="D28" s="53">
        <f>SUMIFS('FTE Detail'!$P$1:$P$99999,'FTE Detail'!$L$1:$L$99999,D$5,'FTE Detail'!$A$1:$A$99999,SFPR!$B$4,'FTE Detail'!$AB$1:$AB$99999,"FULL",'FTE Detail'!$AA$1:$AA$99999,"M")</f>
        <v>0</v>
      </c>
      <c r="E28" s="53">
        <f>SUMIFS('FTE Detail'!$P$1:$P$99999,'FTE Detail'!$L$1:$L$99999,E$5,'FTE Detail'!$A$1:$A$99999,SFPR!$B$4,'FTE Detail'!$AB$1:$AB$99999,"FULL",'FTE Detail'!$AA$1:$AA$99999,"M")*0.5</f>
        <v>0</v>
      </c>
      <c r="F28" s="53">
        <f>SUMIFS('FTE Detail'!$P$1:$P$99999,'FTE Detail'!$L$1:$L$99999,F$5,'FTE Detail'!$A$1:$A$99999,SFPR!$B$4,'FTE Detail'!$AB$1:$AB$99999,"FULL",'FTE Detail'!$AA$1:$AA$99999,"M")</f>
        <v>0</v>
      </c>
      <c r="G28" s="53">
        <f>SUMIFS('FTE Detail'!$P$1:$P$99999,'FTE Detail'!$L$1:$L$99999,G$5,'FTE Detail'!$A$1:$A$99999,SFPR!$B$4,'FTE Detail'!$AB$1:$AB$99999,"FULL",'FTE Detail'!$AA$1:$AA$99999,"M")</f>
        <v>0</v>
      </c>
      <c r="H28" s="53">
        <f>SUMIFS('FTE Detail'!$P$1:$P$99999,'FTE Detail'!$L$1:$L$99999,H$5,'FTE Detail'!$A$1:$A$99999,SFPR!$B$4,'FTE Detail'!$AB$1:$AB$99999,"FULL",'FTE Detail'!$AA$1:$AA$99999,"M")</f>
        <v>0</v>
      </c>
      <c r="I28" s="62"/>
      <c r="J28" s="53"/>
      <c r="K28" s="53"/>
      <c r="L28" s="53"/>
      <c r="M28" s="53"/>
      <c r="N28" s="53">
        <f>SUMIFS('FTE Detail'!$P$1:$P$99999,'FTE Detail'!$L$1:$L$99999,N$5,'FTE Detail'!$Q$1:$Q$99999,SFPR!$B$4,'FTE Detail'!$AB$1:$AB$99999,"FULL",'FTE Detail'!$AA$1:$AA$99999,"M")</f>
        <v>0</v>
      </c>
      <c r="O28" s="53">
        <f>SUMIFS('FTE Detail'!$P$1:$P$99999,'FTE Detail'!$L$1:$L$99999,O$5,'FTE Detail'!$Q$1:$Q$99999,SFPR!$B$4,'FTE Detail'!$AB$1:$AB$99999,"FULL",'FTE Detail'!$AG$1:$AG$99999,"B&amp;M Comm",'FTE Detail'!$AA$1:$AA$99999,"M")</f>
        <v>0</v>
      </c>
      <c r="P28" s="53">
        <f>SUMIFS('FTE Detail'!$P$1:$P$99999,'FTE Detail'!$L$1:$L$99999,P$5,'FTE Detail'!$Q$1:$Q$99999,SFPR!$B$4,'FTE Detail'!$AB$1:$AB$99999,"FULL",'FTE Detail'!$AG$1:$AG$99999,"B&amp;M Comm",'FTE Detail'!$AA$1:$AA$99999,"M")</f>
        <v>0</v>
      </c>
      <c r="Q28" s="53">
        <f>SUMIFS('FTE Detail'!$P$1:$P$99999,'FTE Detail'!$L$1:$L$99999,Q$5,'FTE Detail'!$Q$1:$Q$99999,SFPR!$B$4,'FTE Detail'!$AB$1:$AB$99999,"FULL",'FTE Detail'!$AA$1:$AA$99999,"M")</f>
        <v>0</v>
      </c>
      <c r="R28" s="53">
        <f>SUMIFS('FTE Detail'!$P$1:$P$99999,'FTE Detail'!$L$1:$L$99999,R$5,'FTE Detail'!$Q$1:$Q$99999,SFPR!$B$4,'FTE Detail'!$AB$1:$AB$99999,"FULL",'FTE Detail'!$AA$1:$AA$99999,"M",'FTE Detail'!$AB$1:$AB$99999,"FULL")</f>
        <v>0</v>
      </c>
      <c r="S28" s="53">
        <f>SUMIFS('FTE Detail'!$P$1:$P$99999,'FTE Detail'!$L$1:$L$99999,S$5,'FTE Detail'!$Q$1:$Q$99999,SFPR!$B$4,'FTE Detail'!$AB$1:$AB$99999,"FULL",'FTE Detail'!$AA$1:$AA$99999,"M")</f>
        <v>0</v>
      </c>
      <c r="T28" s="62"/>
      <c r="U28" s="62"/>
      <c r="V28" s="62"/>
      <c r="W28" s="63">
        <f>SUM(D28:V28)</f>
        <v>0</v>
      </c>
      <c r="X28" s="53">
        <v>0</v>
      </c>
      <c r="Y28" s="55">
        <f t="shared" si="12"/>
        <v>0</v>
      </c>
    </row>
    <row r="29" spans="1:26" x14ac:dyDescent="0.3">
      <c r="A29" s="44" t="s">
        <v>50</v>
      </c>
      <c r="B29" s="59" t="s">
        <v>51</v>
      </c>
      <c r="C29" s="60"/>
      <c r="D29" s="60"/>
      <c r="E29" s="60"/>
      <c r="F29" s="60"/>
      <c r="G29" s="60"/>
      <c r="H29" s="60"/>
      <c r="I29" s="60"/>
      <c r="J29" s="60"/>
      <c r="K29" s="60"/>
      <c r="L29" s="60"/>
      <c r="M29" s="60"/>
      <c r="N29" s="60"/>
      <c r="O29" s="60"/>
      <c r="P29" s="60"/>
      <c r="Q29" s="60"/>
      <c r="R29" s="60"/>
      <c r="S29" s="60"/>
      <c r="T29" s="60"/>
      <c r="U29" s="60"/>
      <c r="V29" s="60"/>
      <c r="W29" s="60"/>
      <c r="X29" s="53"/>
    </row>
    <row r="30" spans="1:26" x14ac:dyDescent="0.3">
      <c r="A30" s="44"/>
      <c r="B30" s="44" t="s">
        <v>52</v>
      </c>
      <c r="C30" s="52" t="s">
        <v>53</v>
      </c>
      <c r="D30" s="65">
        <f>SUMIFS('FTE Detail'!$P$1:$P$99999,'FTE Detail'!$A$1:$A$99999,SFPR!$B$4,'FTE Detail'!$L$1:$L$99999,SFPR!D$5,'FTE Detail'!$W$1:$W$99999,1,'FTE Detail'!$AB$1:$AB$99999,"FULL")+SUMIFS('FTE Detail'!$P$1:$P$99999,'FTE Detail'!$A$1:$A$99999,$B$4,'FTE Detail'!$L$1:$L$99999,SFPR!D$5,'FTE Detail'!$W$1:$W$99999,2,'FTE Detail'!$AB$1:$AB$99999,"FULL")+SUMIFS('FTE Detail'!$P$1:$P$99999,'FTE Detail'!$A$1:$A$99999,$B$4,'FTE Detail'!$L$1:$L$99999,SFPR!D$5,'FTE Detail'!$W$1:$W$99999,3,'FTE Detail'!$AB$1:$AB$99999,"FULL")+SUMIFS('FTE Detail'!$P$1:$P$99999,'FTE Detail'!$A$1:$A$99999,SFPR!$B$4,'FTE Detail'!$L$1:$L$99999,SFPR!D$5,'FTE Detail'!$W$1:$W$99999,"KG",'FTE Detail'!$AB$1:$AB$99999,"FULL")</f>
        <v>0</v>
      </c>
      <c r="E30" s="65">
        <f>SUMIFS('FTE Detail'!$P$1:$P$99999,'FTE Detail'!$A$1:$A$99999,SFPR!$B$4,'FTE Detail'!$L$1:$L$99999,SFPR!E$5,'FTE Detail'!$W$1:$W$99999,"KG",'FTE Detail'!$AB$1:$AB$99999,"FULL")*0.5</f>
        <v>0</v>
      </c>
      <c r="F30" s="62"/>
      <c r="G30" s="62"/>
      <c r="H30" s="62"/>
      <c r="I30" s="62"/>
      <c r="J30" s="65">
        <f>SUMIFS('FTE Detail'!$P$1:$P$99999,'FTE Detail'!$A$1:$A$99999,SFPR!$B$4,'FTE Detail'!$L$1:$L$99999,SFPR!J$5,'FTE Detail'!$W$1:$W$99999,1,'FTE Detail'!$AB$1:$AB$99999,"FULL")+SUMIFS('FTE Detail'!$P$1:$P$99999,'FTE Detail'!$A$1:$A$99999,$B$4,'FTE Detail'!$L$1:$L$99999,SFPR!J$5,'FTE Detail'!$W$1:$W$99999,2,'FTE Detail'!$AB$1:$AB$99999,"FULL")+SUMIFS('FTE Detail'!$P$1:$P$99999,'FTE Detail'!$A$1:$A$99999,$B$4,'FTE Detail'!$L$1:$L$99999,SFPR!J$5,'FTE Detail'!$W$1:$W$99999,3,'FTE Detail'!$AB$1:$AB$99999,"FULL")+SUMIFS('FTE Detail'!$P$1:$P$99999,'FTE Detail'!$A$1:$A$99999,SFPR!$B$4,'FTE Detail'!$L$1:$L$99999,SFPR!J$5,'FTE Detail'!$W$1:$W$99999,"KG",'FTE Detail'!$AB$1:$AB$99999,"FULL")</f>
        <v>0</v>
      </c>
      <c r="K30" s="65">
        <f>SUMIFS('FTE Detail'!$P$1:$P$99999,'FTE Detail'!$A$1:$A$99999,SFPR!$B$4,'FTE Detail'!$L$1:$L$99999,SFPR!K$5,'FTE Detail'!$W$1:$W$99999,1,'FTE Detail'!$AB$1:$AB$99999,"FULL")+SUMIFS('FTE Detail'!$P$1:$P$99999,'FTE Detail'!$A$1:$A$99999,$B$4,'FTE Detail'!$L$1:$L$99999,SFPR!K$5,'FTE Detail'!$W$1:$W$99999,2,'FTE Detail'!$AB$1:$AB$99999,"FULL")+SUMIFS('FTE Detail'!$P$1:$P$99999,'FTE Detail'!$A$1:$A$99999,$B$4,'FTE Detail'!$L$1:$L$99999,SFPR!K$5,'FTE Detail'!$W$1:$W$99999,3,'FTE Detail'!$AB$1:$AB$99999,"FULL")+SUMIFS('FTE Detail'!$P$1:$P$99999,'FTE Detail'!$A$1:$A$99999,SFPR!$B$4,'FTE Detail'!$L$1:$L$99999,SFPR!K$5,'FTE Detail'!$W$1:$W$99999,"KG",'FTE Detail'!$AB$1:$AB$99999,"FULL")</f>
        <v>0</v>
      </c>
      <c r="L30" s="65"/>
      <c r="M30" s="65">
        <f>SUMIFS('FTE Detail'!$P$1:$P$99999,'FTE Detail'!$A$1:$A$99999,SFPR!$B$4,'FTE Detail'!$L$1:$L$99999,SFPR!M$5,'FTE Detail'!$W$1:$W$99999,1,'FTE Detail'!$AB$1:$AB$99999,"FULL")+SUMIFS('FTE Detail'!$P$1:$P$99999,'FTE Detail'!$A$1:$A$99999,$B$4,'FTE Detail'!$L$1:$L$99999,SFPR!M$5,'FTE Detail'!$W$1:$W$99999,2,'FTE Detail'!$AB$1:$AB$99999,"FULL")+SUMIFS('FTE Detail'!$P$1:$P$99999,'FTE Detail'!$A$1:$A$99999,$B$4,'FTE Detail'!$L$1:$L$99999,SFPR!M$5,'FTE Detail'!$W$1:$W$99999,3,'FTE Detail'!$AB$1:$AB$99999,"FULL")+SUMIFS('FTE Detail'!$P$1:$P$99999,'FTE Detail'!$A$1:$A$99999,SFPR!$B$4,'FTE Detail'!$L$1:$L$99999,SFPR!M$5,'FTE Detail'!$W$1:$W$99999,"KG",'FTE Detail'!$AB$1:$AB$99999,"FULL")</f>
        <v>0</v>
      </c>
      <c r="N30" s="65">
        <f>SUMIFS('FTE Detail'!$P$1:$P$99999,'FTE Detail'!$A$1:$A$99999,SFPR!$B$4,'FTE Detail'!$L$1:$L$99999,SFPR!N$5,'FTE Detail'!$W$1:$W$99999,K,'FTE Detail'!$AB$1:$AB$99999,"FULL")</f>
        <v>0</v>
      </c>
      <c r="O30" s="65">
        <f>SUMIFS('FTE Detail'!$P$1:$P$99999,'FTE Detail'!$Q$1:$Q$99999,SFPR!$B$4,'FTE Detail'!$L$1:$L$99999,SFPR!O$5,'FTE Detail'!$W$1:$W$99999,1,'FTE Detail'!$AB$1:$AB$99999,"FULL")+SUMIFS('FTE Detail'!$P$1:$P$99999,'FTE Detail'!$Q$1:$Q$99999,$B$4,'FTE Detail'!$L$1:$L$99999,SFPR!O$5,'FTE Detail'!$W$1:$W$99999,2,'FTE Detail'!$AB$1:$AB$99999,"FULL")+SUMIFS('FTE Detail'!$P$1:$P$99999,'FTE Detail'!$Q$1:$Q$99999,$B$4,'FTE Detail'!$L$1:$L$99999,SFPR!O$5,'FTE Detail'!$W$1:$W$99999,3,'FTE Detail'!$AB$1:$AB$99999,"FULL")+SUMIFS('FTE Detail'!$P$1:$P$99999,'FTE Detail'!$Q$1:$Q$99999,SFPR!$B$4,'FTE Detail'!$L$1:$L$99999,SFPR!O$5,'FTE Detail'!$W$1:$W$99999,"KG",'FTE Detail'!$AB$1:$AB$99999,"FULL")</f>
        <v>0</v>
      </c>
      <c r="P30" s="65"/>
      <c r="Q30" s="65">
        <f>SUMIFS('FTE Detail'!$P$1:$P$99999,'FTE Detail'!$Q$1:$Q$99999,SFPR!$B$4,'FTE Detail'!$L$1:$L$99999,SFPR!Q$5,'FTE Detail'!$W$1:$W$99999,1,'FTE Detail'!$AB$1:$AB$99999,"FULL")+SUMIFS('FTE Detail'!$P$1:$P$99999,'FTE Detail'!$Q$1:$Q$99999,$B$4,'FTE Detail'!$L$1:$L$99999,SFPR!Q$5,'FTE Detail'!$W$1:$W$99999,2,'FTE Detail'!$AB$1:$AB$99999,"FULL")+SUMIFS('FTE Detail'!$P$1:$P$99999,'FTE Detail'!$Q$1:$Q$99999,$B$4,'FTE Detail'!$L$1:$L$99999,SFPR!Q$5,'FTE Detail'!$W$1:$W$99999,3,'FTE Detail'!$AB$1:$AB$99999,"FULL")+SUMIFS('FTE Detail'!$P$1:$P$99999,'FTE Detail'!$Q$1:$Q$99999,SFPR!$B$4,'FTE Detail'!$L$1:$L$99999,SFPR!Q$5,'FTE Detail'!$W$1:$W$99999,"KG",'FTE Detail'!$AB$1:$AB$99999,"FULL")</f>
        <v>0</v>
      </c>
      <c r="R30" s="65">
        <f>SUMIFS('FTE Detail'!$P$1:$P$99999,'FTE Detail'!$Q$1:$Q$99999,SFPR!$B$4,'FTE Detail'!$L$1:$L$99999,SFPR!R$5,'FTE Detail'!$W$1:$W$99999,1,'FTE Detail'!$AB$1:$AB$99999,"FULL")+SUMIFS('FTE Detail'!$P$1:$P$99999,'FTE Detail'!$Q$1:$Q$99999,$B$4,'FTE Detail'!$L$1:$L$99999,SFPR!R$5,'FTE Detail'!$W$1:$W$99999,2,'FTE Detail'!$AB$1:$AB$99999,"FULL")+SUMIFS('FTE Detail'!$P$1:$P$99999,'FTE Detail'!$Q$1:$Q$99999,$B$4,'FTE Detail'!$L$1:$L$99999,SFPR!R$5,'FTE Detail'!$W$1:$W$99999,3,'FTE Detail'!$AB$1:$AB$99999,"FULL")+SUMIFS('FTE Detail'!$P$1:$P$99999,'FTE Detail'!$Q$1:$Q$99999,SFPR!$B$4,'FTE Detail'!$L$1:$L$99999,SFPR!R$5,'FTE Detail'!$W$1:$W$99999,"KG",'FTE Detail'!$AB$1:$AB$99999,"FULL")</f>
        <v>0</v>
      </c>
      <c r="S30" s="65">
        <f>SUMIFS('FTE Detail'!$P$1:$P$99999,'FTE Detail'!$Q$1:$Q$99999,SFPR!$B$4,'FTE Detail'!$L$1:$L$99999,SFPR!S$5,'FTE Detail'!$W$1:$W$99999,1,'FTE Detail'!$AB$1:$AB$99999,"FULL")+SUMIFS('FTE Detail'!$P$1:$P$99999,'FTE Detail'!$Q$1:$Q$99999,$B$4,'FTE Detail'!$L$1:$L$99999,SFPR!S$5,'FTE Detail'!$W$1:$W$99999,2,'FTE Detail'!$AB$1:$AB$99999,"FULL")+SUMIFS('FTE Detail'!$P$1:$P$99999,'FTE Detail'!$Q$1:$Q$99999,$B$4,'FTE Detail'!$L$1:$L$99999,SFPR!S$5,'FTE Detail'!$W$1:$W$99999,3,'FTE Detail'!$AB$1:$AB$99999,"FULL")+SUMIFS('FTE Detail'!$P$1:$P$99999,'FTE Detail'!$Q$1:$Q$99999,SFPR!$B$4,'FTE Detail'!$L$1:$L$99999,SFPR!S$5,'FTE Detail'!$W$1:$W$99999,"KG",'FTE Detail'!$AB$1:$AB$99999,"FULL")</f>
        <v>0</v>
      </c>
      <c r="T30" s="62"/>
      <c r="U30" s="62"/>
      <c r="V30" s="62"/>
      <c r="W30" s="66">
        <f>SUM(D30:V30)</f>
        <v>0</v>
      </c>
      <c r="X30" s="53">
        <v>0</v>
      </c>
      <c r="Y30" s="55">
        <f t="shared" ref="Y30:Y41" si="13">W30-X30</f>
        <v>0</v>
      </c>
    </row>
    <row r="31" spans="1:26" x14ac:dyDescent="0.3">
      <c r="A31" s="44"/>
      <c r="B31" s="44" t="s">
        <v>54</v>
      </c>
      <c r="C31" s="52" t="s">
        <v>55</v>
      </c>
      <c r="D31" s="62"/>
      <c r="E31" s="62"/>
      <c r="F31" s="62"/>
      <c r="G31" s="62"/>
      <c r="H31" s="62"/>
      <c r="I31" s="62"/>
      <c r="J31" s="62"/>
      <c r="K31" s="62"/>
      <c r="L31" s="62"/>
      <c r="M31" s="62"/>
      <c r="N31" s="62"/>
      <c r="O31" s="65">
        <f>SUMIFS('FTE Detail'!$P$1:$P$99999,'FTE Detail'!$L$1:$L$99999,SFPR!O$5,'FTE Detail'!$Q$1:$Q$99999,SFPR!$B$4,'FTE Detail'!$W$1:$W$99999,1,'FTE Detail'!$AB$1:$AB$99999,"FULL",'FTE Detail'!$AG$1:$AG$99999,"E-School")+SUMIFS('FTE Detail'!$P$1:$P$99999,'FTE Detail'!$L$1:$L$99999,SFPR!O$5,'FTE Detail'!$Q$1:$Q$99999,SFPR!$B$4,'FTE Detail'!$W$1:$W$99999,2,'FTE Detail'!$AB$1:$AB$99999,"FULL",'FTE Detail'!$AG$1:$AG$99999,"E-School")+SUMIFS('FTE Detail'!$P$1:$P$99999,'FTE Detail'!$L$1:$L$99999,SFPR!O$5,'FTE Detail'!$Q$1:$Q$99999,SFPR!$B$4,'FTE Detail'!$W$1:$W$99999,3,'FTE Detail'!$AB$1:$AB$99999,"FULL",'FTE Detail'!$AG$1:$AG$99999,"E-School")+SUMIFS('FTE Detail'!$P$1:$P$99999,'FTE Detail'!$L$1:$L$99999,SFPR!O$5,'FTE Detail'!$Q$1:$Q$99999,SFPR!$B$4,'FTE Detail'!$W$1:$W$99999,"KG",'FTE Detail'!$AB$1:$AB$99999,"FULL",'FTE Detail'!$AG$1:$AG$99999,"E-School")</f>
        <v>0</v>
      </c>
      <c r="P31" s="65"/>
      <c r="Q31" s="62"/>
      <c r="R31" s="62"/>
      <c r="S31" s="62"/>
      <c r="T31" s="62"/>
      <c r="U31" s="62"/>
      <c r="V31" s="62"/>
      <c r="W31" s="66">
        <f>SUM(D31:V31)</f>
        <v>0</v>
      </c>
      <c r="X31" s="53">
        <v>0</v>
      </c>
      <c r="Y31" s="55">
        <f t="shared" si="13"/>
        <v>0</v>
      </c>
    </row>
    <row r="32" spans="1:26" x14ac:dyDescent="0.3">
      <c r="A32" s="44"/>
      <c r="B32" s="44" t="s">
        <v>56</v>
      </c>
      <c r="C32" s="52" t="s">
        <v>824</v>
      </c>
      <c r="D32" s="53">
        <f>(D6-(D33*0.75)-D34-(D35-D36)-D37-D38)</f>
        <v>0</v>
      </c>
      <c r="E32" s="53">
        <f t="shared" ref="E32:V32" si="14">(E6-(E33*0.75)-E34-(E35-E36)-E37-E38)</f>
        <v>0</v>
      </c>
      <c r="F32" s="53">
        <f t="shared" si="14"/>
        <v>0</v>
      </c>
      <c r="G32" s="53">
        <f t="shared" si="14"/>
        <v>0</v>
      </c>
      <c r="H32" s="53">
        <f t="shared" si="14"/>
        <v>0</v>
      </c>
      <c r="I32" s="53">
        <f t="shared" si="14"/>
        <v>0</v>
      </c>
      <c r="J32" s="53">
        <f t="shared" si="14"/>
        <v>0</v>
      </c>
      <c r="K32" s="53">
        <f t="shared" si="14"/>
        <v>0</v>
      </c>
      <c r="L32" s="53">
        <f t="shared" si="14"/>
        <v>0</v>
      </c>
      <c r="M32" s="53">
        <f t="shared" si="14"/>
        <v>0</v>
      </c>
      <c r="N32" s="53">
        <f t="shared" si="14"/>
        <v>0</v>
      </c>
      <c r="O32" s="53">
        <f t="shared" si="14"/>
        <v>0</v>
      </c>
      <c r="P32" s="53">
        <f t="shared" si="14"/>
        <v>0</v>
      </c>
      <c r="Q32" s="53">
        <f t="shared" si="14"/>
        <v>0</v>
      </c>
      <c r="R32" s="53">
        <f t="shared" si="14"/>
        <v>0</v>
      </c>
      <c r="S32" s="53">
        <f t="shared" si="14"/>
        <v>0</v>
      </c>
      <c r="T32" s="53">
        <f t="shared" si="14"/>
        <v>0</v>
      </c>
      <c r="U32" s="53">
        <f t="shared" si="14"/>
        <v>0</v>
      </c>
      <c r="V32" s="53">
        <f t="shared" si="14"/>
        <v>0</v>
      </c>
      <c r="W32" s="66">
        <f>SUM(D32:V32)</f>
        <v>0</v>
      </c>
      <c r="X32" s="8">
        <f>(X6-(X33*0.75)-X34-(X35-X36)-X37-X38)</f>
        <v>0</v>
      </c>
      <c r="Y32" s="55">
        <f t="shared" si="13"/>
        <v>0</v>
      </c>
    </row>
    <row r="33" spans="1:32" x14ac:dyDescent="0.3">
      <c r="A33" s="44"/>
      <c r="B33" s="44" t="s">
        <v>57</v>
      </c>
      <c r="C33" s="52" t="s">
        <v>58</v>
      </c>
      <c r="D33" s="52"/>
      <c r="E33" s="52"/>
      <c r="F33" s="52"/>
      <c r="G33" s="52"/>
      <c r="H33" s="52"/>
      <c r="I33" s="52"/>
      <c r="J33" s="52"/>
      <c r="K33" s="52"/>
      <c r="L33" s="52"/>
      <c r="M33" s="52"/>
      <c r="N33" s="52"/>
      <c r="O33" s="67">
        <f>SUMIFS('FTE Detail'!$P$1:$P$99999,'FTE Detail'!$L$1:$L$99999,SFPR!O5,'FTE Detail'!$AG$1:$AG$99999,"B&amp;M Comm")</f>
        <v>0</v>
      </c>
      <c r="P33" s="52"/>
      <c r="Q33" s="67">
        <f>SUMIFS('FTE Detail'!$P$1:$P$99999,'FTE Detail'!$L$1:$L$99999,SFPR!Q5)</f>
        <v>0</v>
      </c>
      <c r="R33" s="52"/>
      <c r="S33" s="52"/>
      <c r="T33" s="52"/>
      <c r="U33" s="52"/>
      <c r="V33" s="52"/>
      <c r="W33" s="66">
        <f>SUM(D33:V33)</f>
        <v>0</v>
      </c>
      <c r="X33" s="53">
        <v>0</v>
      </c>
      <c r="Y33" s="55">
        <f t="shared" si="13"/>
        <v>0</v>
      </c>
    </row>
    <row r="34" spans="1:32" x14ac:dyDescent="0.3">
      <c r="A34" s="44"/>
      <c r="B34" s="44" t="s">
        <v>59</v>
      </c>
      <c r="C34" s="52" t="s">
        <v>60</v>
      </c>
      <c r="D34" s="52"/>
      <c r="E34" s="52"/>
      <c r="F34" s="52"/>
      <c r="G34" s="52"/>
      <c r="H34" s="52"/>
      <c r="I34" s="52"/>
      <c r="J34" s="52"/>
      <c r="K34" s="52"/>
      <c r="L34" s="52"/>
      <c r="M34" s="52"/>
      <c r="N34" s="52"/>
      <c r="O34" s="67">
        <f>SUMIFS('FTE Detail'!$P$1:$P$99999,'FTE Detail'!$L$1:$L$99999,SFPR!O5,'FTE Detail'!$AG$1:$AG$99999,"E-School")</f>
        <v>0</v>
      </c>
      <c r="P34" s="52"/>
      <c r="Q34" s="52"/>
      <c r="R34" s="52"/>
      <c r="S34" s="52"/>
      <c r="T34" s="52"/>
      <c r="U34" s="52"/>
      <c r="V34" s="52"/>
      <c r="W34" s="66">
        <f>SUM(D34:V34)</f>
        <v>0</v>
      </c>
      <c r="X34" s="53">
        <v>0</v>
      </c>
      <c r="Y34" s="55">
        <f t="shared" si="13"/>
        <v>0</v>
      </c>
    </row>
    <row r="35" spans="1:32" x14ac:dyDescent="0.3">
      <c r="A35" s="44"/>
      <c r="B35" s="44" t="s">
        <v>61</v>
      </c>
      <c r="C35" s="52" t="s">
        <v>62</v>
      </c>
      <c r="D35" s="52"/>
      <c r="E35" s="52"/>
      <c r="F35" s="52"/>
      <c r="G35" s="52"/>
      <c r="H35" s="52"/>
      <c r="I35" s="52"/>
      <c r="J35" s="53">
        <f>SUMIFS('FTE Detail'!$P$1:$P$99999,'FTE Detail'!$L$1:$L$99999,J$5,'FTE Detail'!$A$1:$A$99999,SFPR!$B$4)</f>
        <v>0</v>
      </c>
      <c r="K35" s="53"/>
      <c r="L35" s="53"/>
      <c r="M35" s="53"/>
      <c r="N35" s="52"/>
      <c r="O35" s="52"/>
      <c r="P35" s="52"/>
      <c r="Q35" s="52"/>
      <c r="R35" s="52"/>
      <c r="S35" s="52"/>
      <c r="T35" s="52"/>
      <c r="U35" s="52"/>
      <c r="V35" s="52"/>
      <c r="W35" s="63">
        <f>J35</f>
        <v>0</v>
      </c>
      <c r="X35" s="53">
        <v>0</v>
      </c>
      <c r="Y35" s="55">
        <f t="shared" si="13"/>
        <v>0</v>
      </c>
    </row>
    <row r="36" spans="1:32" x14ac:dyDescent="0.3">
      <c r="A36" s="44"/>
      <c r="B36" s="44" t="s">
        <v>63</v>
      </c>
      <c r="C36" s="52" t="s">
        <v>64</v>
      </c>
      <c r="D36" s="52"/>
      <c r="E36" s="52"/>
      <c r="F36" s="52"/>
      <c r="G36" s="52"/>
      <c r="H36" s="52"/>
      <c r="I36" s="52"/>
      <c r="J36" s="53">
        <f>SUMIFS('FTE Detail'!$P$1:$P$99999,'FTE Detail'!$L$1:$L$99999,J$5,'FTE Detail'!$A$1:$A$99999,SFPR!$B$4,'FTE Detail'!$W$1:$W$99999,"PS")</f>
        <v>0</v>
      </c>
      <c r="K36" s="52"/>
      <c r="L36" s="52"/>
      <c r="M36" s="53"/>
      <c r="N36" s="52"/>
      <c r="O36" s="52"/>
      <c r="P36" s="52"/>
      <c r="Q36" s="52"/>
      <c r="R36" s="52"/>
      <c r="S36" s="52"/>
      <c r="T36" s="52"/>
      <c r="U36" s="52"/>
      <c r="V36" s="52"/>
      <c r="W36" s="63">
        <f>J36</f>
        <v>0</v>
      </c>
      <c r="X36" s="53">
        <v>0</v>
      </c>
      <c r="Y36" s="55">
        <f t="shared" si="13"/>
        <v>0</v>
      </c>
    </row>
    <row r="37" spans="1:32" x14ac:dyDescent="0.3">
      <c r="A37" s="44"/>
      <c r="B37" s="44" t="s">
        <v>65</v>
      </c>
      <c r="C37" s="52" t="s">
        <v>66</v>
      </c>
      <c r="D37" s="52"/>
      <c r="E37" s="52"/>
      <c r="F37" s="52"/>
      <c r="G37" s="52"/>
      <c r="H37" s="52"/>
      <c r="I37" s="52"/>
      <c r="J37" s="52"/>
      <c r="K37" s="52"/>
      <c r="L37" s="52"/>
      <c r="M37" s="53">
        <f>SUMIFS('FTE Detail'!$P$1:$P$99999,'FTE Detail'!$L$1:$L$99999,M$5,'FTE Detail'!$A$1:$A$99999,SFPR!$B$4)</f>
        <v>0</v>
      </c>
      <c r="N37" s="52"/>
      <c r="O37" s="52"/>
      <c r="P37" s="52"/>
      <c r="Q37" s="52"/>
      <c r="R37" s="52"/>
      <c r="S37" s="52"/>
      <c r="T37" s="52"/>
      <c r="U37" s="52"/>
      <c r="V37" s="52"/>
      <c r="W37" s="63">
        <f>M37</f>
        <v>0</v>
      </c>
      <c r="X37" s="53">
        <v>0</v>
      </c>
      <c r="Y37" s="55">
        <f t="shared" si="13"/>
        <v>0</v>
      </c>
    </row>
    <row r="38" spans="1:32" x14ac:dyDescent="0.3">
      <c r="A38" s="44"/>
      <c r="B38" s="44" t="s">
        <v>67</v>
      </c>
      <c r="C38" s="52" t="s">
        <v>68</v>
      </c>
      <c r="D38" s="52"/>
      <c r="E38" s="52"/>
      <c r="F38" s="52"/>
      <c r="G38" s="52"/>
      <c r="H38" s="52"/>
      <c r="I38" s="52"/>
      <c r="J38" s="52"/>
      <c r="K38" s="53">
        <f>SUMIFS('FTE Detail'!$P$1:$P$99999,'FTE Detail'!$L$1:$L$99999,K$5,'FTE Detail'!$A$1:$A$99999,SFPR!$B$4)</f>
        <v>0</v>
      </c>
      <c r="L38" s="53"/>
      <c r="M38" s="52"/>
      <c r="N38" s="52"/>
      <c r="O38" s="52"/>
      <c r="P38" s="52"/>
      <c r="Q38" s="52"/>
      <c r="R38" s="52"/>
      <c r="S38" s="52"/>
      <c r="T38" s="52"/>
      <c r="U38" s="52"/>
      <c r="V38" s="52"/>
      <c r="W38" s="63">
        <f>K38</f>
        <v>0</v>
      </c>
      <c r="X38" s="53">
        <v>0</v>
      </c>
      <c r="Y38" s="55">
        <f t="shared" si="13"/>
        <v>0</v>
      </c>
    </row>
    <row r="39" spans="1:32" x14ac:dyDescent="0.3">
      <c r="A39" s="44"/>
      <c r="B39" s="44" t="s">
        <v>69</v>
      </c>
      <c r="C39" s="52" t="s">
        <v>70</v>
      </c>
      <c r="D39" s="57">
        <f>SUMIFS('FTE Detail'!$P$1:$P$99999,'FTE Detail'!$A$1:$A$99999,SFPR!$B$4,'FTE Detail'!$L$1:$L$99999,SFPR!D$5,'FTE Detail'!$Z$1:$Z$99999,"Y")</f>
        <v>0</v>
      </c>
      <c r="E39" s="57">
        <f>SUMIFS('FTE Detail'!$P$1:$P$99999,'FTE Detail'!$A$1:$A$99999,SFPR!$B$4,'FTE Detail'!$L$1:$L$99999,SFPR!E$5,'FTE Detail'!$Z$1:$Z$99999,"Y")</f>
        <v>0</v>
      </c>
      <c r="F39" s="57">
        <f>SUMIFS('FTE Detail'!$P$1:$P$99999,'FTE Detail'!$A$1:$A$99999,SFPR!$B$4,'FTE Detail'!$L$1:$L$99999,SFPR!F$5,'FTE Detail'!$Z$1:$Z$99999,"Y")</f>
        <v>0</v>
      </c>
      <c r="G39" s="57">
        <f>SUMIFS('FTE Detail'!$P$1:$P$99999,'FTE Detail'!$A$1:$A$99999,SFPR!$B$4,'FTE Detail'!$L$1:$L$99999,SFPR!G$5,'FTE Detail'!$Z$1:$Z$99999,"Y")</f>
        <v>0</v>
      </c>
      <c r="H39" s="57">
        <f>SUMIFS('FTE Detail'!$P$1:$P$99999,'FTE Detail'!$A$1:$A$99999,SFPR!$B$4,'FTE Detail'!$L$1:$L$99999,SFPR!H$5,'FTE Detail'!$Z$1:$Z$99999,"Y")</f>
        <v>0</v>
      </c>
      <c r="I39" s="57">
        <f>SUMIFS('FTE Detail'!$P$1:$P$99999,'FTE Detail'!$A$1:$A$99999,SFPR!$B$4,'FTE Detail'!$L$1:$L$99999,SFPR!I$5,'FTE Detail'!$Z$1:$Z$99999,"Y")</f>
        <v>0</v>
      </c>
      <c r="J39" s="57">
        <f>SUMIFS('FTE Detail'!$P$1:$P$99999,'FTE Detail'!$A$1:$A$99999,SFPR!$B$4,'FTE Detail'!$L$1:$L$99999,SFPR!J$5,'FTE Detail'!$Z$1:$Z$99999,"Y")</f>
        <v>0</v>
      </c>
      <c r="K39" s="57">
        <f>SUMIFS('FTE Detail'!$P$1:$P$99999,'FTE Detail'!$A$1:$A$99999,SFPR!$B$4,'FTE Detail'!$L$1:$L$99999,SFPR!K$5,'FTE Detail'!$Z$1:$Z$99999,"Y")</f>
        <v>0</v>
      </c>
      <c r="L39" s="57">
        <f>SUMIFS('FTE Detail'!$P$1:$P$99999,'FTE Detail'!$A$1:$A$99999,SFPR!$B$4,'FTE Detail'!$L$1:$L$99999,SFPR!L$5,'FTE Detail'!$Z$1:$Z$99999,"Y")</f>
        <v>0</v>
      </c>
      <c r="M39" s="57">
        <f>SUMIFS('FTE Detail'!$P$1:$P$99999,'FTE Detail'!$A$1:$A$99999,SFPR!$B$4,'FTE Detail'!$L$1:$L$99999,SFPR!M$5,'FTE Detail'!$Z$1:$Z$99999,"Y")</f>
        <v>0</v>
      </c>
      <c r="N39" s="57">
        <f>SUMIFS('FTE Detail'!$P$1:$P$99999,'FTE Detail'!$Q$1:$Q$99999,SFPR!$B$4,'FTE Detail'!$L$1:$L$99999,SFPR!N$5,'FTE Detail'!$Z$1:$Z$99999,"Y")</f>
        <v>0</v>
      </c>
      <c r="O39" s="57">
        <f>SUMIFS('FTE Detail'!$P$1:$P$99999,'FTE Detail'!$Q$1:$Q$99999,SFPR!$B$4,'FTE Detail'!$L$1:$L$99999,SFPR!O$5,'FTE Detail'!$Z$1:$Z$99999,"Y")</f>
        <v>0</v>
      </c>
      <c r="P39" s="57">
        <f>SUMIFS('FTE Detail'!$P$1:$P$99999,'FTE Detail'!$Q$1:$Q$99999,SFPR!$B$4,'FTE Detail'!$L$1:$L$99999,SFPR!P$5,'FTE Detail'!$Z$1:$Z$99999,"Y")</f>
        <v>0</v>
      </c>
      <c r="Q39" s="57">
        <f>SUMIFS('FTE Detail'!$P$1:$P$99999,'FTE Detail'!$Q$1:$Q$99999,SFPR!$B$4,'FTE Detail'!$L$1:$L$99999,SFPR!Q$5,'FTE Detail'!$Z$1:$Z$99999,"Y")</f>
        <v>0</v>
      </c>
      <c r="R39" s="57">
        <f>SUMIFS('FTE Detail'!$P$1:$P$99999,'FTE Detail'!$Q$1:$Q$99999,SFPR!$B$4,'FTE Detail'!$L$1:$L$99999,SFPR!R$5,'FTE Detail'!$Z$1:$Z$99999,"Y",'FTE Detail'!$AB$1:$AB$99999,"FULL")</f>
        <v>0</v>
      </c>
      <c r="S39" s="57">
        <f>SUMIFS('FTE Detail'!$P$1:$P$99999,'FTE Detail'!$Q$1:$Q$99999,SFPR!$B$4,'FTE Detail'!$L$1:$L$99999,SFPR!S$5,'FTE Detail'!$Z$1:$Z$99999,"Y")</f>
        <v>0</v>
      </c>
      <c r="T39" s="57">
        <f>SUMIFS('FTE Detail'!$P$1:$P$99999,'FTE Detail'!$Q$1:$Q$99999,SFPR!$B$4,'FTE Detail'!$L$1:$L$99999,SFPR!T$5,'FTE Detail'!$Z$1:$Z$99999,"Y")</f>
        <v>0</v>
      </c>
      <c r="U39" s="57">
        <f>SUMIFS('FTE Detail'!$P$1:$P$99999,'FTE Detail'!$Q$1:$Q$99999,SFPR!$B$4,'FTE Detail'!$L$1:$L$99999,SFPR!U$5,'FTE Detail'!$Z$1:$Z$99999,"Y")</f>
        <v>0</v>
      </c>
      <c r="V39" s="57">
        <f>SUMIFS('FTE Detail'!$P$1:$P$99999,'FTE Detail'!$Q$1:$Q$99999,SFPR!$B$4,'FTE Detail'!$L$1:$L$99999,SFPR!V$5,'FTE Detail'!$Z$1:$Z$99999,"Y")</f>
        <v>0</v>
      </c>
      <c r="W39" s="66">
        <f>SUM(D39:V39)</f>
        <v>0</v>
      </c>
      <c r="X39" s="56">
        <v>0</v>
      </c>
      <c r="Y39" s="55">
        <f t="shared" si="13"/>
        <v>0</v>
      </c>
    </row>
    <row r="40" spans="1:32" x14ac:dyDescent="0.3">
      <c r="A40" s="44"/>
      <c r="B40" s="44" t="s">
        <v>71</v>
      </c>
      <c r="C40" s="52" t="s">
        <v>825</v>
      </c>
      <c r="D40" s="52"/>
      <c r="E40" s="52"/>
      <c r="F40" s="52"/>
      <c r="G40" s="52"/>
      <c r="H40" s="52"/>
      <c r="I40" s="52"/>
      <c r="J40" s="52"/>
      <c r="K40" s="52"/>
      <c r="L40" s="52"/>
      <c r="M40" s="52"/>
      <c r="N40" s="52"/>
      <c r="O40" s="52"/>
      <c r="P40" s="52"/>
      <c r="Q40" s="52"/>
      <c r="R40" s="52"/>
      <c r="S40" s="52"/>
      <c r="T40" s="52"/>
      <c r="U40" s="52"/>
      <c r="V40" s="52"/>
      <c r="W40" s="68" t="e">
        <f>W39/W8</f>
        <v>#DIV/0!</v>
      </c>
      <c r="X40" s="69" t="e">
        <f>X39/X8</f>
        <v>#DIV/0!</v>
      </c>
      <c r="Y40" s="70" t="e">
        <f t="shared" si="13"/>
        <v>#DIV/0!</v>
      </c>
    </row>
    <row r="41" spans="1:32" x14ac:dyDescent="0.3">
      <c r="A41" s="44"/>
      <c r="B41" s="44" t="s">
        <v>72</v>
      </c>
      <c r="C41" s="58" t="s">
        <v>73</v>
      </c>
      <c r="D41" s="58"/>
      <c r="E41" s="58"/>
      <c r="F41" s="58"/>
      <c r="G41" s="58"/>
      <c r="H41" s="58"/>
      <c r="I41" s="58"/>
      <c r="J41" s="58"/>
      <c r="K41" s="58"/>
      <c r="L41" s="58"/>
      <c r="M41" s="58"/>
      <c r="N41" s="58"/>
      <c r="O41" s="57">
        <f>SUMIFS('FTE Detail'!$P$1:$P$99999,'FTE Detail'!$Q$1:$Q$99999,SFPR!$B$4,'FTE Detail'!$L$1:$L$99999,SFPR!O$5,'FTE Detail'!$Z$1:$Z$99999,"Y",'FTE Detail'!$AG$1:$AG$99999,"E-School")</f>
        <v>0</v>
      </c>
      <c r="P41" s="58"/>
      <c r="Q41" s="58"/>
      <c r="R41" s="58"/>
      <c r="S41" s="58"/>
      <c r="T41" s="58"/>
      <c r="U41" s="58"/>
      <c r="V41" s="58"/>
      <c r="W41" s="66">
        <f>SUM(D41:V41)</f>
        <v>0</v>
      </c>
      <c r="X41" s="56">
        <v>81.25</v>
      </c>
      <c r="Y41" s="55">
        <f t="shared" si="13"/>
        <v>-81.25</v>
      </c>
    </row>
    <row r="42" spans="1:32" x14ac:dyDescent="0.3">
      <c r="A42" s="44"/>
      <c r="B42" s="44"/>
      <c r="C42" s="58"/>
      <c r="D42" s="58"/>
      <c r="E42" s="58"/>
      <c r="F42" s="58"/>
      <c r="G42" s="58"/>
      <c r="H42" s="58"/>
      <c r="I42" s="58"/>
      <c r="J42" s="58"/>
      <c r="K42" s="58"/>
      <c r="L42" s="58"/>
      <c r="M42" s="58"/>
      <c r="N42" s="58"/>
      <c r="O42" s="57"/>
      <c r="P42" s="58"/>
      <c r="Q42" s="58"/>
      <c r="R42" s="58"/>
      <c r="S42" s="58"/>
      <c r="T42" s="58"/>
      <c r="U42" s="58"/>
      <c r="V42" s="58"/>
      <c r="W42" s="66"/>
      <c r="X42" s="56"/>
      <c r="Y42" s="55"/>
    </row>
    <row r="43" spans="1:32" x14ac:dyDescent="0.3">
      <c r="W43" s="41" t="s">
        <v>74</v>
      </c>
      <c r="AA43" s="41"/>
      <c r="AB43" s="41"/>
      <c r="AC43" s="41"/>
      <c r="AD43" s="41"/>
      <c r="AE43" s="41"/>
      <c r="AF43" s="41"/>
    </row>
    <row r="44" spans="1:32" ht="18" x14ac:dyDescent="0.35">
      <c r="C44" s="71" t="s">
        <v>78</v>
      </c>
      <c r="D44" s="72" t="s">
        <v>121</v>
      </c>
      <c r="E44" s="72" t="s">
        <v>122</v>
      </c>
      <c r="F44" s="72" t="s">
        <v>813</v>
      </c>
      <c r="G44" s="72" t="s">
        <v>819</v>
      </c>
      <c r="H44" s="72" t="s">
        <v>123</v>
      </c>
      <c r="I44" s="72" t="s">
        <v>748</v>
      </c>
      <c r="J44" s="72" t="s">
        <v>832</v>
      </c>
      <c r="K44" s="72" t="s">
        <v>833</v>
      </c>
      <c r="L44" s="72" t="s">
        <v>834</v>
      </c>
      <c r="M44" s="72" t="s">
        <v>835</v>
      </c>
      <c r="N44" s="72"/>
      <c r="O44" s="71"/>
      <c r="P44" s="71"/>
      <c r="Q44" s="71"/>
      <c r="R44" s="71"/>
      <c r="S44" s="71"/>
      <c r="T44" s="71"/>
      <c r="U44" s="71"/>
      <c r="V44" s="71"/>
      <c r="W44" s="51" t="s">
        <v>96</v>
      </c>
      <c r="X44" s="41" t="str">
        <f>X4</f>
        <v>Jan #2</v>
      </c>
      <c r="Y44" s="37" t="s">
        <v>6</v>
      </c>
      <c r="AA44" s="41"/>
      <c r="AB44" s="41"/>
      <c r="AC44" s="41"/>
      <c r="AD44" s="41"/>
      <c r="AE44" s="41"/>
      <c r="AF44" s="41"/>
    </row>
    <row r="45" spans="1:32" x14ac:dyDescent="0.3">
      <c r="B45" s="37">
        <v>1</v>
      </c>
      <c r="C45" s="52" t="s">
        <v>79</v>
      </c>
      <c r="D45" s="53">
        <f>SUMIFS('FTE Detail'!$P$1:$P$99999,'FTE Detail'!$L$1:$L$99999,D$44,'FTE Detail'!$A$1:$A$99999,SFPR!$B$4,'FTE Detail'!$AB$1:$AB$99999,"FULL",'FTE Detail'!$Y$1:$Y$99999,1)</f>
        <v>0</v>
      </c>
      <c r="E45" s="53">
        <f>SUMIFS('FTE Detail'!$P$1:$P$99999,'FTE Detail'!$L$1:$L$99999,E$44,'FTE Detail'!$A$1:$A$99999,SFPR!$B$4,'FTE Detail'!$AB$1:$AB$99999,"FULL",'FTE Detail'!$Y$1:$Y$99999,1)</f>
        <v>0</v>
      </c>
      <c r="F45" s="53">
        <f>SUMIFS('FTE Detail'!$P$1:$P$99999,'FTE Detail'!$L$1:$L$99999,F$44,'FTE Detail'!$A$1:$A$99999,SFPR!$B$4,'FTE Detail'!$AB$1:$AB$99999,"FULL",'FTE Detail'!$Y$1:$Y$99999,1)</f>
        <v>0</v>
      </c>
      <c r="G45" s="53">
        <f>SUMIFS('FTE Detail'!$P$1:$P$99999,'FTE Detail'!$L$1:$L$99999,G$44,'FTE Detail'!$A$1:$A$99999,SFPR!$B$4,'FTE Detail'!$AB$1:$AB$99999,"FULL",'FTE Detail'!$Y$1:$Y$99999,1)</f>
        <v>0</v>
      </c>
      <c r="H45" s="53">
        <f>SUMIFS('FTE Detail'!$P$1:$P$99999,'FTE Detail'!$L$1:$L$99999,H$44,'FTE Detail'!$A$1:$A$99999,SFPR!$B$4,'FTE Detail'!$AB$1:$AB$99999,"FULL",'FTE Detail'!$Y$1:$Y$99999,1)</f>
        <v>0</v>
      </c>
      <c r="I45" s="53">
        <f>SUMIFS('FTE Detail'!$P$1:$P$99999,'FTE Detail'!$L$1:$L$99999,I$44,'FTE Detail'!$A$1:$A$99999,SFPR!$B$4,'FTE Detail'!$AB$1:$AB$99999,"FULL",'FTE Detail'!$Y$1:$Y$99999,1)</f>
        <v>0</v>
      </c>
      <c r="J45" s="53">
        <f>SUMIFS('FTE Detail'!$P$1:$P$99999,'FTE Detail'!$L$1:$L$99999,J$44,'FTE Detail'!$A$1:$A$99999,SFPR!$B$4,'FTE Detail'!$AB$1:$AB$99999,"FULL",'FTE Detail'!$Y$1:$Y$99999,1)</f>
        <v>0</v>
      </c>
      <c r="K45" s="53">
        <f>SUMIFS('FTE Detail'!$P$1:$P$99999,'FTE Detail'!$L$1:$L$99999,K$44,'FTE Detail'!$A$1:$A$99999,SFPR!$B$4,'FTE Detail'!$AB$1:$AB$99999,"FULL",'FTE Detail'!$Y$1:$Y$99999,1)</f>
        <v>0</v>
      </c>
      <c r="L45" s="53">
        <f>SUMIFS('FTE Detail'!$P$1:$P$99999,'FTE Detail'!$L$1:$L$99999,L$44,'FTE Detail'!$A$1:$A$99999,SFPR!$B$4,'FTE Detail'!$AB$1:$AB$99999,"FULL",'FTE Detail'!$Y$1:$Y$99999,1)</f>
        <v>0</v>
      </c>
      <c r="M45" s="53">
        <f>SUMIFS('FTE Detail'!$P$1:$P$99999,'FTE Detail'!$L$1:$L$99999,M$44,'FTE Detail'!$A$1:$A$99999,SFPR!$B$4,'FTE Detail'!$AB$1:$AB$99999,"FULL",'FTE Detail'!$Y$1:$Y$99999,1)</f>
        <v>0</v>
      </c>
      <c r="N45" s="53"/>
      <c r="O45" s="52"/>
      <c r="P45" s="52"/>
      <c r="Q45" s="52"/>
      <c r="R45" s="52"/>
      <c r="S45" s="52"/>
      <c r="T45" s="52"/>
      <c r="U45" s="52"/>
      <c r="V45" s="52"/>
      <c r="W45" s="63">
        <f t="shared" ref="W45:W50" si="15">SUM(D45:V45)</f>
        <v>0</v>
      </c>
      <c r="Y45" s="55">
        <f t="shared" ref="Y45:Y51" si="16">W45-X45</f>
        <v>0</v>
      </c>
    </row>
    <row r="46" spans="1:32" x14ac:dyDescent="0.3">
      <c r="B46" s="37">
        <v>2</v>
      </c>
      <c r="C46" s="52" t="s">
        <v>80</v>
      </c>
      <c r="D46" s="53">
        <f>SUMIFS('FTE Detail'!$P$1:$P$99999,'FTE Detail'!$L$1:$L$99999,D$44,'FTE Detail'!$A$1:$A$99999,SFPR!$B$4,'FTE Detail'!$AB$1:$AB$99999,"FULL",'FTE Detail'!$Y$1:$Y$99999,2)</f>
        <v>0</v>
      </c>
      <c r="E46" s="53">
        <f>SUMIFS('FTE Detail'!$P$1:$P$99999,'FTE Detail'!$L$1:$L$99999,E$44,'FTE Detail'!$A$1:$A$99999,SFPR!$B$4,'FTE Detail'!$AB$1:$AB$99999,"FULL",'FTE Detail'!$Y$1:$Y$99999,2)</f>
        <v>0</v>
      </c>
      <c r="F46" s="53">
        <f>SUMIFS('FTE Detail'!$P$1:$P$99999,'FTE Detail'!$L$1:$L$99999,F$44,'FTE Detail'!$A$1:$A$99999,SFPR!$B$4,'FTE Detail'!$AB$1:$AB$99999,"FULL",'FTE Detail'!$Y$1:$Y$99999,2)</f>
        <v>0</v>
      </c>
      <c r="G46" s="53">
        <f>SUMIFS('FTE Detail'!$P$1:$P$99999,'FTE Detail'!$L$1:$L$99999,G$44,'FTE Detail'!$A$1:$A$99999,SFPR!$B$4,'FTE Detail'!$AB$1:$AB$99999,"FULL",'FTE Detail'!$Y$1:$Y$99999,2)</f>
        <v>0</v>
      </c>
      <c r="H46" s="53">
        <f>SUMIFS('FTE Detail'!$P$1:$P$99999,'FTE Detail'!$L$1:$L$99999,H$44,'FTE Detail'!$A$1:$A$99999,SFPR!$B$4,'FTE Detail'!$AB$1:$AB$99999,"FULL",'FTE Detail'!$Y$1:$Y$99999,2)</f>
        <v>0</v>
      </c>
      <c r="I46" s="53">
        <f>SUMIFS('FTE Detail'!$P$1:$P$99999,'FTE Detail'!$L$1:$L$99999,I$44,'FTE Detail'!$A$1:$A$99999,SFPR!$B$4,'FTE Detail'!$AB$1:$AB$99999,"FULL",'FTE Detail'!$Y$1:$Y$99999,2)</f>
        <v>0</v>
      </c>
      <c r="J46" s="53">
        <f>SUMIFS('FTE Detail'!$P$1:$P$99999,'FTE Detail'!$L$1:$L$99999,J$44,'FTE Detail'!$A$1:$A$99999,SFPR!$B$4,'FTE Detail'!$AB$1:$AB$99999,"FULL",'FTE Detail'!$Y$1:$Y$99999,2)</f>
        <v>0</v>
      </c>
      <c r="K46" s="53">
        <f>SUMIFS('FTE Detail'!$P$1:$P$99999,'FTE Detail'!$L$1:$L$99999,K$44,'FTE Detail'!$A$1:$A$99999,SFPR!$B$4,'FTE Detail'!$AB$1:$AB$99999,"FULL",'FTE Detail'!$Y$1:$Y$99999,2)</f>
        <v>0</v>
      </c>
      <c r="L46" s="53">
        <f>SUMIFS('FTE Detail'!$P$1:$P$99999,'FTE Detail'!$L$1:$L$99999,L$44,'FTE Detail'!$A$1:$A$99999,SFPR!$B$4,'FTE Detail'!$AB$1:$AB$99999,"FULL",'FTE Detail'!$Y$1:$Y$99999,2)</f>
        <v>0</v>
      </c>
      <c r="M46" s="53">
        <f>SUMIFS('FTE Detail'!$P$1:$P$99999,'FTE Detail'!$L$1:$L$99999,M$44,'FTE Detail'!$A$1:$A$99999,SFPR!$B$4,'FTE Detail'!$AB$1:$AB$99999,"FULL",'FTE Detail'!$Y$1:$Y$99999,2)</f>
        <v>0</v>
      </c>
      <c r="N46" s="53"/>
      <c r="O46" s="52"/>
      <c r="P46" s="52"/>
      <c r="Q46" s="52"/>
      <c r="R46" s="52"/>
      <c r="S46" s="52"/>
      <c r="T46" s="52"/>
      <c r="U46" s="52"/>
      <c r="V46" s="52"/>
      <c r="W46" s="63">
        <f t="shared" si="15"/>
        <v>0</v>
      </c>
      <c r="Y46" s="55">
        <f t="shared" si="16"/>
        <v>0</v>
      </c>
    </row>
    <row r="47" spans="1:32" x14ac:dyDescent="0.3">
      <c r="B47" s="37">
        <v>3</v>
      </c>
      <c r="C47" s="52" t="s">
        <v>81</v>
      </c>
      <c r="D47" s="53">
        <f>SUMIFS('FTE Detail'!$P$1:$P$99999,'FTE Detail'!$L$1:$L$99999,D$44,'FTE Detail'!$A$1:$A$99999,SFPR!$B$4,'FTE Detail'!$AB$1:$AB$99999,"FULL",'FTE Detail'!$Y$1:$Y$99999,3)</f>
        <v>0</v>
      </c>
      <c r="E47" s="53">
        <f>SUMIFS('FTE Detail'!$P$1:$P$99999,'FTE Detail'!$L$1:$L$99999,E$44,'FTE Detail'!$A$1:$A$99999,SFPR!$B$4,'FTE Detail'!$AB$1:$AB$99999,"FULL",'FTE Detail'!$Y$1:$Y$99999,3)</f>
        <v>0</v>
      </c>
      <c r="F47" s="53">
        <f>SUMIFS('FTE Detail'!$P$1:$P$99999,'FTE Detail'!$L$1:$L$99999,F$44,'FTE Detail'!$A$1:$A$99999,SFPR!$B$4,'FTE Detail'!$AB$1:$AB$99999,"FULL",'FTE Detail'!$Y$1:$Y$99999,3)</f>
        <v>0</v>
      </c>
      <c r="G47" s="53">
        <f>SUMIFS('FTE Detail'!$P$1:$P$99999,'FTE Detail'!$L$1:$L$99999,G$44,'FTE Detail'!$A$1:$A$99999,SFPR!$B$4,'FTE Detail'!$AB$1:$AB$99999,"FULL",'FTE Detail'!$Y$1:$Y$99999,3)</f>
        <v>0</v>
      </c>
      <c r="H47" s="53">
        <f>SUMIFS('FTE Detail'!$P$1:$P$99999,'FTE Detail'!$L$1:$L$99999,H$44,'FTE Detail'!$A$1:$A$99999,SFPR!$B$4,'FTE Detail'!$AB$1:$AB$99999,"FULL",'FTE Detail'!$Y$1:$Y$99999,3)</f>
        <v>0</v>
      </c>
      <c r="I47" s="53">
        <f>SUMIFS('FTE Detail'!$P$1:$P$99999,'FTE Detail'!$L$1:$L$99999,I$44,'FTE Detail'!$A$1:$A$99999,SFPR!$B$4,'FTE Detail'!$AB$1:$AB$99999,"FULL",'FTE Detail'!$Y$1:$Y$99999,3)</f>
        <v>0</v>
      </c>
      <c r="J47" s="53">
        <f>SUMIFS('FTE Detail'!$P$1:$P$99999,'FTE Detail'!$L$1:$L$99999,J$44,'FTE Detail'!$A$1:$A$99999,SFPR!$B$4,'FTE Detail'!$AB$1:$AB$99999,"FULL",'FTE Detail'!$Y$1:$Y$99999,3)</f>
        <v>0</v>
      </c>
      <c r="K47" s="53">
        <f>SUMIFS('FTE Detail'!$P$1:$P$99999,'FTE Detail'!$L$1:$L$99999,K$44,'FTE Detail'!$A$1:$A$99999,SFPR!$B$4,'FTE Detail'!$AB$1:$AB$99999,"FULL",'FTE Detail'!$Y$1:$Y$99999,3)</f>
        <v>0</v>
      </c>
      <c r="L47" s="53">
        <f>SUMIFS('FTE Detail'!$P$1:$P$99999,'FTE Detail'!$L$1:$L$99999,L$44,'FTE Detail'!$A$1:$A$99999,SFPR!$B$4,'FTE Detail'!$AB$1:$AB$99999,"FULL",'FTE Detail'!$Y$1:$Y$99999,3)</f>
        <v>0</v>
      </c>
      <c r="M47" s="53">
        <f>SUMIFS('FTE Detail'!$P$1:$P$99999,'FTE Detail'!$L$1:$L$99999,M$44,'FTE Detail'!$A$1:$A$99999,SFPR!$B$4,'FTE Detail'!$AB$1:$AB$99999,"FULL",'FTE Detail'!$Y$1:$Y$99999,3)</f>
        <v>0</v>
      </c>
      <c r="N47" s="53"/>
      <c r="O47" s="52"/>
      <c r="P47" s="52"/>
      <c r="Q47" s="52"/>
      <c r="R47" s="52"/>
      <c r="S47" s="52"/>
      <c r="T47" s="52"/>
      <c r="U47" s="52"/>
      <c r="V47" s="52"/>
      <c r="W47" s="63">
        <f t="shared" si="15"/>
        <v>0</v>
      </c>
      <c r="Y47" s="55">
        <f t="shared" si="16"/>
        <v>0</v>
      </c>
    </row>
    <row r="48" spans="1:32" x14ac:dyDescent="0.3">
      <c r="B48" s="37">
        <v>4</v>
      </c>
      <c r="C48" s="52" t="s">
        <v>82</v>
      </c>
      <c r="D48" s="53">
        <f>SUMIFS('FTE Detail'!$P$1:$P$99999,'FTE Detail'!$L$1:$L$99999,D$44,'FTE Detail'!$A$1:$A$99999,SFPR!$B$4,'FTE Detail'!$AB$1:$AB$99999,"FULL",'FTE Detail'!$Y$1:$Y$99999,4)</f>
        <v>0</v>
      </c>
      <c r="E48" s="53">
        <f>SUMIFS('FTE Detail'!$P$1:$P$99999,'FTE Detail'!$L$1:$L$99999,E$44,'FTE Detail'!$A$1:$A$99999,SFPR!$B$4,'FTE Detail'!$AB$1:$AB$99999,"FULL",'FTE Detail'!$Y$1:$Y$99999,4)</f>
        <v>0</v>
      </c>
      <c r="F48" s="53">
        <f>SUMIFS('FTE Detail'!$P$1:$P$99999,'FTE Detail'!$L$1:$L$99999,F$44,'FTE Detail'!$A$1:$A$99999,SFPR!$B$4,'FTE Detail'!$AB$1:$AB$99999,"FULL",'FTE Detail'!$Y$1:$Y$99999,4)</f>
        <v>0</v>
      </c>
      <c r="G48" s="53">
        <f>SUMIFS('FTE Detail'!$P$1:$P$99999,'FTE Detail'!$L$1:$L$99999,G$44,'FTE Detail'!$A$1:$A$99999,SFPR!$B$4,'FTE Detail'!$AB$1:$AB$99999,"FULL",'FTE Detail'!$Y$1:$Y$99999,4)</f>
        <v>0</v>
      </c>
      <c r="H48" s="53">
        <f>SUMIFS('FTE Detail'!$P$1:$P$99999,'FTE Detail'!$L$1:$L$99999,H$44,'FTE Detail'!$A$1:$A$99999,SFPR!$B$4,'FTE Detail'!$AB$1:$AB$99999,"FULL",'FTE Detail'!$Y$1:$Y$99999,4)</f>
        <v>0</v>
      </c>
      <c r="I48" s="53">
        <f>SUMIFS('FTE Detail'!$P$1:$P$99999,'FTE Detail'!$L$1:$L$99999,I$44,'FTE Detail'!$A$1:$A$99999,SFPR!$B$4,'FTE Detail'!$AB$1:$AB$99999,"FULL",'FTE Detail'!$Y$1:$Y$99999,4)</f>
        <v>0</v>
      </c>
      <c r="J48" s="53">
        <f>SUMIFS('FTE Detail'!$P$1:$P$99999,'FTE Detail'!$L$1:$L$99999,J$44,'FTE Detail'!$A$1:$A$99999,SFPR!$B$4,'FTE Detail'!$AB$1:$AB$99999,"FULL",'FTE Detail'!$Y$1:$Y$99999,4)</f>
        <v>0</v>
      </c>
      <c r="K48" s="53">
        <f>SUMIFS('FTE Detail'!$P$1:$P$99999,'FTE Detail'!$L$1:$L$99999,K$44,'FTE Detail'!$A$1:$A$99999,SFPR!$B$4,'FTE Detail'!$AB$1:$AB$99999,"FULL",'FTE Detail'!$Y$1:$Y$99999,4)</f>
        <v>0</v>
      </c>
      <c r="L48" s="53">
        <f>SUMIFS('FTE Detail'!$P$1:$P$99999,'FTE Detail'!$L$1:$L$99999,L$44,'FTE Detail'!$A$1:$A$99999,SFPR!$B$4,'FTE Detail'!$AB$1:$AB$99999,"FULL",'FTE Detail'!$Y$1:$Y$99999,4)</f>
        <v>0</v>
      </c>
      <c r="M48" s="53">
        <f>SUMIFS('FTE Detail'!$P$1:$P$99999,'FTE Detail'!$L$1:$L$99999,M$44,'FTE Detail'!$A$1:$A$99999,SFPR!$B$4,'FTE Detail'!$AB$1:$AB$99999,"FULL",'FTE Detail'!$Y$1:$Y$99999,4)</f>
        <v>0</v>
      </c>
      <c r="N48" s="53"/>
      <c r="O48" s="52"/>
      <c r="P48" s="52"/>
      <c r="Q48" s="52"/>
      <c r="R48" s="52"/>
      <c r="S48" s="52"/>
      <c r="T48" s="52"/>
      <c r="U48" s="52"/>
      <c r="V48" s="52"/>
      <c r="W48" s="63">
        <f t="shared" si="15"/>
        <v>0</v>
      </c>
      <c r="Y48" s="55">
        <f t="shared" si="16"/>
        <v>0</v>
      </c>
    </row>
    <row r="49" spans="2:32" x14ac:dyDescent="0.3">
      <c r="B49" s="37">
        <v>5</v>
      </c>
      <c r="C49" s="52" t="s">
        <v>83</v>
      </c>
      <c r="D49" s="53">
        <f>SUMIFS('FTE Detail'!$P$1:$P$99999,'FTE Detail'!$L$1:$L$99999,D$44,'FTE Detail'!$A$1:$A$99999,SFPR!$B$4,'FTE Detail'!$AB$1:$AB$99999,"FULL",'FTE Detail'!$Y$1:$Y$99999,5)</f>
        <v>0</v>
      </c>
      <c r="E49" s="53">
        <f>SUMIFS('FTE Detail'!$P$1:$P$99999,'FTE Detail'!$L$1:$L$99999,E$44,'FTE Detail'!$A$1:$A$99999,SFPR!$B$4,'FTE Detail'!$AB$1:$AB$99999,"FULL",'FTE Detail'!$Y$1:$Y$99999,5)</f>
        <v>0</v>
      </c>
      <c r="F49" s="53">
        <f>SUMIFS('FTE Detail'!$P$1:$P$99999,'FTE Detail'!$L$1:$L$99999,F$44,'FTE Detail'!$A$1:$A$99999,SFPR!$B$4,'FTE Detail'!$AB$1:$AB$99999,"FULL",'FTE Detail'!$Y$1:$Y$99999,5)</f>
        <v>0</v>
      </c>
      <c r="G49" s="53">
        <f>SUMIFS('FTE Detail'!$P$1:$P$99999,'FTE Detail'!$L$1:$L$99999,G$44,'FTE Detail'!$A$1:$A$99999,SFPR!$B$4,'FTE Detail'!$AB$1:$AB$99999,"FULL",'FTE Detail'!$Y$1:$Y$99999,5)</f>
        <v>0</v>
      </c>
      <c r="H49" s="53">
        <f>SUMIFS('FTE Detail'!$P$1:$P$99999,'FTE Detail'!$L$1:$L$99999,H$44,'FTE Detail'!$A$1:$A$99999,SFPR!$B$4,'FTE Detail'!$AB$1:$AB$99999,"FULL",'FTE Detail'!$Y$1:$Y$99999,5)</f>
        <v>0</v>
      </c>
      <c r="I49" s="53">
        <f>SUMIFS('FTE Detail'!$P$1:$P$99999,'FTE Detail'!$L$1:$L$99999,I$44,'FTE Detail'!$A$1:$A$99999,SFPR!$B$4,'FTE Detail'!$AB$1:$AB$99999,"FULL",'FTE Detail'!$Y$1:$Y$99999,5)</f>
        <v>0</v>
      </c>
      <c r="J49" s="53">
        <f>SUMIFS('FTE Detail'!$P$1:$P$99999,'FTE Detail'!$L$1:$L$99999,J$44,'FTE Detail'!$A$1:$A$99999,SFPR!$B$4,'FTE Detail'!$AB$1:$AB$99999,"FULL",'FTE Detail'!$Y$1:$Y$99999,5)</f>
        <v>0</v>
      </c>
      <c r="K49" s="53">
        <f>SUMIFS('FTE Detail'!$P$1:$P$99999,'FTE Detail'!$L$1:$L$99999,K$44,'FTE Detail'!$A$1:$A$99999,SFPR!$B$4,'FTE Detail'!$AB$1:$AB$99999,"FULL",'FTE Detail'!$Y$1:$Y$99999,5)</f>
        <v>0</v>
      </c>
      <c r="L49" s="53">
        <f>SUMIFS('FTE Detail'!$P$1:$P$99999,'FTE Detail'!$L$1:$L$99999,L$44,'FTE Detail'!$A$1:$A$99999,SFPR!$B$4,'FTE Detail'!$AB$1:$AB$99999,"FULL",'FTE Detail'!$Y$1:$Y$99999,5)</f>
        <v>0</v>
      </c>
      <c r="M49" s="53">
        <f>SUMIFS('FTE Detail'!$P$1:$P$99999,'FTE Detail'!$L$1:$L$99999,M$44,'FTE Detail'!$A$1:$A$99999,SFPR!$B$4,'FTE Detail'!$AB$1:$AB$99999,"FULL",'FTE Detail'!$Y$1:$Y$99999,5)</f>
        <v>0</v>
      </c>
      <c r="N49" s="53"/>
      <c r="O49" s="52"/>
      <c r="P49" s="52"/>
      <c r="Q49" s="52"/>
      <c r="R49" s="52"/>
      <c r="S49" s="52"/>
      <c r="T49" s="52"/>
      <c r="U49" s="52"/>
      <c r="V49" s="52"/>
      <c r="W49" s="63">
        <f t="shared" si="15"/>
        <v>0</v>
      </c>
      <c r="Y49" s="55">
        <f t="shared" si="16"/>
        <v>0</v>
      </c>
    </row>
    <row r="50" spans="2:32" x14ac:dyDescent="0.3">
      <c r="B50" s="37">
        <v>6</v>
      </c>
      <c r="C50" s="52" t="s">
        <v>84</v>
      </c>
      <c r="D50" s="53">
        <f>SUMIFS('FTE Detail'!$P$1:$P$99999,'FTE Detail'!$L$1:$L$99999,D$44,'FTE Detail'!$A$1:$A$99999,SFPR!$B$4,'FTE Detail'!$AB$1:$AB$99999,"FULL",'FTE Detail'!$Y$1:$Y$99999,6)</f>
        <v>0</v>
      </c>
      <c r="E50" s="53">
        <f>SUMIFS('FTE Detail'!$P$1:$P$99999,'FTE Detail'!$L$1:$L$99999,E$44,'FTE Detail'!$A$1:$A$99999,SFPR!$B$4,'FTE Detail'!$AB$1:$AB$99999,"FULL",'FTE Detail'!$Y$1:$Y$99999,6)</f>
        <v>0</v>
      </c>
      <c r="F50" s="53">
        <f>SUMIFS('FTE Detail'!$P$1:$P$99999,'FTE Detail'!$L$1:$L$99999,F$44,'FTE Detail'!$A$1:$A$99999,SFPR!$B$4,'FTE Detail'!$AB$1:$AB$99999,"FULL",'FTE Detail'!$Y$1:$Y$99999,6)</f>
        <v>0</v>
      </c>
      <c r="G50" s="53">
        <f>SUMIFS('FTE Detail'!$P$1:$P$99999,'FTE Detail'!$L$1:$L$99999,G$44,'FTE Detail'!$A$1:$A$99999,SFPR!$B$4,'FTE Detail'!$AB$1:$AB$99999,"FULL",'FTE Detail'!$Y$1:$Y$99999,6)</f>
        <v>0</v>
      </c>
      <c r="H50" s="53">
        <f>SUMIFS('FTE Detail'!$P$1:$P$99999,'FTE Detail'!$L$1:$L$99999,H$44,'FTE Detail'!$A$1:$A$99999,SFPR!$B$4,'FTE Detail'!$AB$1:$AB$99999,"FULL",'FTE Detail'!$Y$1:$Y$99999,6)</f>
        <v>0</v>
      </c>
      <c r="I50" s="53">
        <f>SUMIFS('FTE Detail'!$P$1:$P$99999,'FTE Detail'!$L$1:$L$99999,I$44,'FTE Detail'!$A$1:$A$99999,SFPR!$B$4,'FTE Detail'!$AB$1:$AB$99999,"FULL",'FTE Detail'!$Y$1:$Y$99999,6)</f>
        <v>0</v>
      </c>
      <c r="J50" s="53">
        <f>SUMIFS('FTE Detail'!$P$1:$P$99999,'FTE Detail'!$L$1:$L$99999,J$44,'FTE Detail'!$A$1:$A$99999,SFPR!$B$4,'FTE Detail'!$AB$1:$AB$99999,"FULL",'FTE Detail'!$Y$1:$Y$99999,6)</f>
        <v>0</v>
      </c>
      <c r="K50" s="53">
        <f>SUMIFS('FTE Detail'!$P$1:$P$99999,'FTE Detail'!$L$1:$L$99999,K$44,'FTE Detail'!$A$1:$A$99999,SFPR!$B$4,'FTE Detail'!$AB$1:$AB$99999,"FULL",'FTE Detail'!$Y$1:$Y$99999,6)</f>
        <v>0</v>
      </c>
      <c r="L50" s="53">
        <f>SUMIFS('FTE Detail'!$P$1:$P$99999,'FTE Detail'!$L$1:$L$99999,L$44,'FTE Detail'!$A$1:$A$99999,SFPR!$B$4,'FTE Detail'!$AB$1:$AB$99999,"FULL",'FTE Detail'!$Y$1:$Y$99999,6)</f>
        <v>0</v>
      </c>
      <c r="M50" s="53">
        <f>SUMIFS('FTE Detail'!$P$1:$P$99999,'FTE Detail'!$L$1:$L$99999,M$44,'FTE Detail'!$A$1:$A$99999,SFPR!$B$4,'FTE Detail'!$AB$1:$AB$99999,"FULL",'FTE Detail'!$Y$1:$Y$99999,6)</f>
        <v>0</v>
      </c>
      <c r="N50" s="53"/>
      <c r="O50" s="52"/>
      <c r="P50" s="52"/>
      <c r="Q50" s="52"/>
      <c r="R50" s="52"/>
      <c r="S50" s="52"/>
      <c r="T50" s="52"/>
      <c r="U50" s="52"/>
      <c r="V50" s="52"/>
      <c r="W50" s="63">
        <f t="shared" si="15"/>
        <v>0</v>
      </c>
      <c r="Y50" s="55">
        <f t="shared" si="16"/>
        <v>0</v>
      </c>
    </row>
    <row r="51" spans="2:32" x14ac:dyDescent="0.3">
      <c r="D51" s="55">
        <f>SUM(D45:D50)</f>
        <v>0</v>
      </c>
      <c r="E51" s="55">
        <f t="shared" ref="E51:M51" si="17">SUM(E45:E50)</f>
        <v>0</v>
      </c>
      <c r="F51" s="55">
        <f t="shared" si="17"/>
        <v>0</v>
      </c>
      <c r="G51" s="55">
        <f t="shared" si="17"/>
        <v>0</v>
      </c>
      <c r="H51" s="55">
        <f t="shared" si="17"/>
        <v>0</v>
      </c>
      <c r="I51" s="55">
        <f t="shared" ref="I51" si="18">SUM(I45:I50)</f>
        <v>0</v>
      </c>
      <c r="J51" s="55">
        <f t="shared" si="17"/>
        <v>0</v>
      </c>
      <c r="K51" s="55">
        <f t="shared" si="17"/>
        <v>0</v>
      </c>
      <c r="L51" s="55">
        <f t="shared" si="17"/>
        <v>0</v>
      </c>
      <c r="M51" s="55">
        <f t="shared" si="17"/>
        <v>0</v>
      </c>
      <c r="W51" s="55">
        <f>SUM(W45:W50)</f>
        <v>0</v>
      </c>
      <c r="X51" s="55">
        <f>SUM(X45:X50)</f>
        <v>0</v>
      </c>
      <c r="Y51" s="55">
        <f t="shared" si="16"/>
        <v>0</v>
      </c>
    </row>
    <row r="52" spans="2:32" x14ac:dyDescent="0.3">
      <c r="Y52" s="55"/>
    </row>
    <row r="53" spans="2:32" x14ac:dyDescent="0.3">
      <c r="W53" s="41" t="s">
        <v>74</v>
      </c>
      <c r="AA53" s="41" t="s">
        <v>77</v>
      </c>
      <c r="AB53" s="41" t="s">
        <v>77</v>
      </c>
      <c r="AC53" s="41" t="s">
        <v>77</v>
      </c>
      <c r="AD53" s="41" t="s">
        <v>77</v>
      </c>
      <c r="AE53" s="41" t="s">
        <v>77</v>
      </c>
      <c r="AF53" s="41" t="s">
        <v>77</v>
      </c>
    </row>
    <row r="54" spans="2:32" ht="18" x14ac:dyDescent="0.35">
      <c r="B54" s="73" t="s">
        <v>85</v>
      </c>
      <c r="C54" s="71" t="s">
        <v>120</v>
      </c>
      <c r="G54" s="71"/>
      <c r="H54" s="71"/>
      <c r="I54" s="71"/>
      <c r="J54" s="71"/>
      <c r="K54" s="71"/>
      <c r="L54" s="71"/>
      <c r="M54" s="71"/>
      <c r="N54" s="71"/>
      <c r="O54" s="74" t="s">
        <v>2</v>
      </c>
      <c r="P54" s="74" t="s">
        <v>89</v>
      </c>
      <c r="Q54" s="71"/>
      <c r="R54" s="71"/>
      <c r="S54" s="71"/>
      <c r="T54" s="71"/>
      <c r="U54" s="71"/>
      <c r="V54" s="71"/>
      <c r="W54" s="51" t="s">
        <v>96</v>
      </c>
      <c r="X54" s="41" t="str">
        <f>X4</f>
        <v>Jan #2</v>
      </c>
      <c r="Y54" s="37" t="s">
        <v>6</v>
      </c>
      <c r="AA54" s="41">
        <v>1</v>
      </c>
      <c r="AB54" s="41">
        <v>2</v>
      </c>
      <c r="AC54" s="41">
        <v>3</v>
      </c>
      <c r="AD54" s="41">
        <v>4</v>
      </c>
      <c r="AE54" s="41">
        <v>5</v>
      </c>
      <c r="AF54" s="41">
        <v>6</v>
      </c>
    </row>
    <row r="55" spans="2:32" ht="18" x14ac:dyDescent="0.35">
      <c r="B55" s="5"/>
      <c r="C55"/>
      <c r="F55" s="65"/>
      <c r="G55" s="71"/>
      <c r="H55" s="71"/>
      <c r="I55" s="71"/>
      <c r="J55" s="71"/>
      <c r="K55" s="71"/>
      <c r="L55" s="71"/>
      <c r="M55" s="71"/>
      <c r="N55" s="71"/>
      <c r="O55" s="65">
        <f>SUMIFS('FTE Detail'!$P$1:$P$99999,'FTE Detail'!$L$1:$L$99999,"COMM",'FTE Detail'!$H$1:$H$99999,SFPR!B55)</f>
        <v>0</v>
      </c>
      <c r="P55" s="65">
        <f>SUMIFS('FTE Detail'!$P$1:$P$99999,'FTE Detail'!$L$1:$L$99999,"CTCR",'FTE Detail'!$H$1:$H$99999,SFPR!B55)</f>
        <v>0</v>
      </c>
      <c r="Q55" s="71"/>
      <c r="R55" s="71"/>
      <c r="S55" s="71"/>
      <c r="T55" s="71"/>
      <c r="U55" s="71"/>
      <c r="V55" s="71"/>
      <c r="W55" s="66">
        <f t="shared" ref="W55:W65" si="19">SUM(O55:P55)</f>
        <v>0</v>
      </c>
      <c r="X55" s="4"/>
      <c r="Y55" s="55">
        <f>W55-X55</f>
        <v>0</v>
      </c>
      <c r="AA55" s="65">
        <f>SUMIFS('FTE Detail'!$P$1:$P$99999,'FTE Detail'!$H$1:$H$99999,SFPR!B55,'FTE Detail'!$Y$1:$Y$99999,$AA$54)</f>
        <v>0</v>
      </c>
      <c r="AB55" s="65">
        <f>SUMIFS('FTE Detail'!$P$1:$P$99999,'FTE Detail'!$H$1:$H$99999,SFPR!B55,'FTE Detail'!$Y$1:$Y$99999,$AB$54)</f>
        <v>0</v>
      </c>
      <c r="AC55" s="65">
        <f>SUMIFS('FTE Detail'!$P$1:$P$99999,'FTE Detail'!$H$1:$H$99999,SFPR!B55,'FTE Detail'!$Y$1:$Y$99999,$AC$54)</f>
        <v>0</v>
      </c>
      <c r="AD55" s="65">
        <f>SUMIFS('FTE Detail'!$P$1:$P$99999,'FTE Detail'!$H$1:$H$99999,SFPR!B55,'FTE Detail'!$Y$1:$Y$99999,$AD$54)</f>
        <v>0</v>
      </c>
      <c r="AE55" s="65">
        <f>SUMIFS('FTE Detail'!$P$1:$P$99999,'FTE Detail'!$H$1:$H$99999,SFPR!B55,'FTE Detail'!$Y$1:$Y$99999,$AE$54)</f>
        <v>0</v>
      </c>
      <c r="AF55" s="65">
        <f>SUMIFS('FTE Detail'!$P$1:$P$99999,'FTE Detail'!$H$1:$H$99999,SFPR!B55,'FTE Detail'!$Y$1:$Y$99999,$AF$54)</f>
        <v>0</v>
      </c>
    </row>
    <row r="56" spans="2:32" ht="18" x14ac:dyDescent="0.35">
      <c r="B56" s="5"/>
      <c r="C56"/>
      <c r="F56" s="65"/>
      <c r="G56" s="71"/>
      <c r="H56" s="71"/>
      <c r="I56" s="71"/>
      <c r="J56" s="71"/>
      <c r="K56" s="71"/>
      <c r="L56" s="71"/>
      <c r="M56" s="71"/>
      <c r="N56" s="71"/>
      <c r="O56" s="65">
        <f>SUMIFS('FTE Detail'!$P$1:$P$99999,'FTE Detail'!$L$1:$L$99999,"COMM",'FTE Detail'!$H$1:$H$99999,SFPR!B56)</f>
        <v>0</v>
      </c>
      <c r="P56" s="65">
        <f>SUMIFS('FTE Detail'!$P$1:$P$99999,'FTE Detail'!$L$1:$L$99999,"CTCR",'FTE Detail'!$H$1:$H$99999,SFPR!B56)</f>
        <v>0</v>
      </c>
      <c r="Q56" s="71"/>
      <c r="R56" s="71"/>
      <c r="S56" s="71"/>
      <c r="T56" s="71"/>
      <c r="U56" s="71"/>
      <c r="V56" s="71"/>
      <c r="W56" s="66">
        <f t="shared" si="19"/>
        <v>0</v>
      </c>
      <c r="X56" s="4"/>
      <c r="Y56" s="55">
        <f t="shared" ref="Y56:Y66" si="20">W56-X56</f>
        <v>0</v>
      </c>
      <c r="AA56" s="65">
        <f>SUMIFS('FTE Detail'!$P$1:$P$99999,'FTE Detail'!$H$1:$H$99999,SFPR!B56,'FTE Detail'!$Y$1:$Y$99999,$AA$54)</f>
        <v>0</v>
      </c>
      <c r="AB56" s="65">
        <f>SUMIFS('FTE Detail'!$P$1:$P$99999,'FTE Detail'!$H$1:$H$99999,SFPR!B56,'FTE Detail'!$Y$1:$Y$99999,$AB$54)</f>
        <v>0</v>
      </c>
      <c r="AC56" s="65">
        <f>SUMIFS('FTE Detail'!$P$1:$P$99999,'FTE Detail'!$H$1:$H$99999,SFPR!B56,'FTE Detail'!$Y$1:$Y$99999,$AC$54)</f>
        <v>0</v>
      </c>
      <c r="AD56" s="65">
        <f>SUMIFS('FTE Detail'!$P$1:$P$99999,'FTE Detail'!$H$1:$H$99999,SFPR!B56,'FTE Detail'!$Y$1:$Y$99999,$AD$54)</f>
        <v>0</v>
      </c>
      <c r="AE56" s="65">
        <f>SUMIFS('FTE Detail'!$P$1:$P$99999,'FTE Detail'!$H$1:$H$99999,SFPR!B56,'FTE Detail'!$Y$1:$Y$99999,$AE$54)</f>
        <v>0</v>
      </c>
      <c r="AF56" s="65">
        <f>SUMIFS('FTE Detail'!$P$1:$P$99999,'FTE Detail'!$H$1:$H$99999,SFPR!B56,'FTE Detail'!$Y$1:$Y$99999,$AF$54)</f>
        <v>0</v>
      </c>
    </row>
    <row r="57" spans="2:32" ht="18" x14ac:dyDescent="0.35">
      <c r="B57" s="5"/>
      <c r="C57"/>
      <c r="F57" s="65"/>
      <c r="G57" s="71"/>
      <c r="H57" s="71"/>
      <c r="I57" s="71"/>
      <c r="J57" s="71"/>
      <c r="K57" s="71"/>
      <c r="L57" s="71"/>
      <c r="M57" s="71"/>
      <c r="N57" s="71"/>
      <c r="O57" s="65">
        <f>SUMIFS('FTE Detail'!$P$1:$P$99999,'FTE Detail'!$L$1:$L$99999,"COMM",'FTE Detail'!$H$1:$H$99999,SFPR!B57)</f>
        <v>0</v>
      </c>
      <c r="P57" s="65">
        <f>SUMIFS('FTE Detail'!$P$1:$P$99999,'FTE Detail'!$L$1:$L$99999,"CTCR",'FTE Detail'!$H$1:$H$99999,SFPR!B57)</f>
        <v>0</v>
      </c>
      <c r="Q57" s="71"/>
      <c r="R57" s="71"/>
      <c r="S57" s="71"/>
      <c r="T57" s="71"/>
      <c r="U57" s="71"/>
      <c r="V57" s="71"/>
      <c r="W57" s="66">
        <f t="shared" si="19"/>
        <v>0</v>
      </c>
      <c r="X57" s="4"/>
      <c r="Y57" s="55">
        <f t="shared" si="20"/>
        <v>0</v>
      </c>
      <c r="AA57" s="65">
        <f>SUMIFS('FTE Detail'!$P$1:$P$99999,'FTE Detail'!$H$1:$H$99999,SFPR!B57,'FTE Detail'!$Y$1:$Y$99999,$AA$54)</f>
        <v>0</v>
      </c>
      <c r="AB57" s="65">
        <f>SUMIFS('FTE Detail'!$P$1:$P$99999,'FTE Detail'!$H$1:$H$99999,SFPR!B57,'FTE Detail'!$Y$1:$Y$99999,$AB$54)</f>
        <v>0</v>
      </c>
      <c r="AC57" s="65">
        <f>SUMIFS('FTE Detail'!$P$1:$P$99999,'FTE Detail'!$H$1:$H$99999,SFPR!B57,'FTE Detail'!$Y$1:$Y$99999,$AC$54)</f>
        <v>0</v>
      </c>
      <c r="AD57" s="65">
        <f>SUMIFS('FTE Detail'!$P$1:$P$99999,'FTE Detail'!$H$1:$H$99999,SFPR!B57,'FTE Detail'!$Y$1:$Y$99999,$AD$54)</f>
        <v>0</v>
      </c>
      <c r="AE57" s="65">
        <f>SUMIFS('FTE Detail'!$P$1:$P$99999,'FTE Detail'!$H$1:$H$99999,SFPR!B57,'FTE Detail'!$Y$1:$Y$99999,$AE$54)</f>
        <v>0</v>
      </c>
      <c r="AF57" s="65">
        <f>SUMIFS('FTE Detail'!$P$1:$P$99999,'FTE Detail'!$H$1:$H$99999,SFPR!B57,'FTE Detail'!$Y$1:$Y$99999,$AF$54)</f>
        <v>0</v>
      </c>
    </row>
    <row r="58" spans="2:32" ht="18" x14ac:dyDescent="0.35">
      <c r="B58" s="5"/>
      <c r="C58"/>
      <c r="F58" s="65"/>
      <c r="G58" s="71"/>
      <c r="H58" s="71"/>
      <c r="I58" s="71"/>
      <c r="J58" s="71"/>
      <c r="K58" s="71"/>
      <c r="L58" s="71"/>
      <c r="M58" s="71"/>
      <c r="N58" s="71"/>
      <c r="O58" s="65">
        <f>SUMIFS('FTE Detail'!$P$1:$P$99999,'FTE Detail'!$L$1:$L$99999,"COMM",'FTE Detail'!$H$1:$H$99999,SFPR!B58)</f>
        <v>0</v>
      </c>
      <c r="P58" s="65">
        <f>SUMIFS('FTE Detail'!$P$1:$P$99999,'FTE Detail'!$L$1:$L$99999,"CTCR",'FTE Detail'!$H$1:$H$99999,SFPR!B58)</f>
        <v>0</v>
      </c>
      <c r="Q58" s="71"/>
      <c r="R58" s="71"/>
      <c r="S58" s="71"/>
      <c r="T58" s="71"/>
      <c r="U58" s="71"/>
      <c r="V58" s="71"/>
      <c r="W58" s="66">
        <f t="shared" si="19"/>
        <v>0</v>
      </c>
      <c r="X58" s="4"/>
      <c r="Y58" s="55">
        <f t="shared" si="20"/>
        <v>0</v>
      </c>
      <c r="AA58" s="65">
        <f>SUMIFS('FTE Detail'!$P$1:$P$99999,'FTE Detail'!$H$1:$H$99999,SFPR!B58,'FTE Detail'!$Y$1:$Y$99999,$AA$54)</f>
        <v>0</v>
      </c>
      <c r="AB58" s="65">
        <f>SUMIFS('FTE Detail'!$P$1:$P$99999,'FTE Detail'!$H$1:$H$99999,SFPR!B58,'FTE Detail'!$Y$1:$Y$99999,$AB$54)</f>
        <v>0</v>
      </c>
      <c r="AC58" s="65">
        <f>SUMIFS('FTE Detail'!$P$1:$P$99999,'FTE Detail'!$H$1:$H$99999,SFPR!B58,'FTE Detail'!$Y$1:$Y$99999,$AC$54)</f>
        <v>0</v>
      </c>
      <c r="AD58" s="65">
        <f>SUMIFS('FTE Detail'!$P$1:$P$99999,'FTE Detail'!$H$1:$H$99999,SFPR!B58,'FTE Detail'!$Y$1:$Y$99999,$AD$54)</f>
        <v>0</v>
      </c>
      <c r="AE58" s="65">
        <f>SUMIFS('FTE Detail'!$P$1:$P$99999,'FTE Detail'!$H$1:$H$99999,SFPR!B58,'FTE Detail'!$Y$1:$Y$99999,$AE$54)</f>
        <v>0</v>
      </c>
      <c r="AF58" s="65">
        <f>SUMIFS('FTE Detail'!$P$1:$P$99999,'FTE Detail'!$H$1:$H$99999,SFPR!B58,'FTE Detail'!$Y$1:$Y$99999,$AF$54)</f>
        <v>0</v>
      </c>
    </row>
    <row r="59" spans="2:32" ht="18" x14ac:dyDescent="0.35">
      <c r="B59" s="5"/>
      <c r="C59"/>
      <c r="F59" s="65"/>
      <c r="G59" s="71"/>
      <c r="H59" s="71"/>
      <c r="I59" s="71"/>
      <c r="J59" s="71"/>
      <c r="K59" s="71"/>
      <c r="L59" s="71"/>
      <c r="M59" s="71"/>
      <c r="N59" s="71"/>
      <c r="O59" s="65">
        <f>SUMIFS('FTE Detail'!$P$1:$P$99999,'FTE Detail'!$L$1:$L$99999,"COMM",'FTE Detail'!$H$1:$H$99999,SFPR!B59)</f>
        <v>0</v>
      </c>
      <c r="P59" s="65">
        <f>SUMIFS('FTE Detail'!$P$1:$P$99999,'FTE Detail'!$L$1:$L$99999,"CTCR",'FTE Detail'!$H$1:$H$99999,SFPR!B59)</f>
        <v>0</v>
      </c>
      <c r="Q59" s="71"/>
      <c r="R59" s="71"/>
      <c r="S59" s="71"/>
      <c r="T59" s="71"/>
      <c r="U59" s="71"/>
      <c r="V59" s="71"/>
      <c r="W59" s="66">
        <f t="shared" si="19"/>
        <v>0</v>
      </c>
      <c r="X59" s="4"/>
      <c r="Y59" s="55">
        <f t="shared" si="20"/>
        <v>0</v>
      </c>
      <c r="AA59" s="65">
        <f>SUMIFS('FTE Detail'!$P$1:$P$99999,'FTE Detail'!$H$1:$H$99999,SFPR!B59,'FTE Detail'!$Y$1:$Y$99999,$AA$54)</f>
        <v>0</v>
      </c>
      <c r="AB59" s="65">
        <f>SUMIFS('FTE Detail'!$P$1:$P$99999,'FTE Detail'!$H$1:$H$99999,SFPR!B59,'FTE Detail'!$Y$1:$Y$99999,$AB$54)</f>
        <v>0</v>
      </c>
      <c r="AC59" s="65">
        <f>SUMIFS('FTE Detail'!$P$1:$P$99999,'FTE Detail'!$H$1:$H$99999,SFPR!B59,'FTE Detail'!$Y$1:$Y$99999,$AC$54)</f>
        <v>0</v>
      </c>
      <c r="AD59" s="65">
        <f>SUMIFS('FTE Detail'!$P$1:$P$99999,'FTE Detail'!$H$1:$H$99999,SFPR!B59,'FTE Detail'!$Y$1:$Y$99999,$AD$54)</f>
        <v>0</v>
      </c>
      <c r="AE59" s="65">
        <f>SUMIFS('FTE Detail'!$P$1:$P$99999,'FTE Detail'!$H$1:$H$99999,SFPR!B59,'FTE Detail'!$Y$1:$Y$99999,$AE$54)</f>
        <v>0</v>
      </c>
      <c r="AF59" s="65">
        <f>SUMIFS('FTE Detail'!$P$1:$P$99999,'FTE Detail'!$H$1:$H$99999,SFPR!B59,'FTE Detail'!$Y$1:$Y$99999,$AF$54)</f>
        <v>0</v>
      </c>
    </row>
    <row r="60" spans="2:32" ht="18" x14ac:dyDescent="0.35">
      <c r="B60" s="5"/>
      <c r="C60"/>
      <c r="F60" s="65"/>
      <c r="G60" s="71"/>
      <c r="H60" s="71"/>
      <c r="I60" s="71"/>
      <c r="J60" s="71"/>
      <c r="K60" s="71"/>
      <c r="L60" s="71"/>
      <c r="M60" s="71"/>
      <c r="N60" s="71"/>
      <c r="O60" s="65">
        <f>SUMIFS('FTE Detail'!$P$1:$P$99999,'FTE Detail'!$L$1:$L$99999,"COMM",'FTE Detail'!$H$1:$H$99999,SFPR!B60)</f>
        <v>0</v>
      </c>
      <c r="P60" s="65">
        <f>SUMIFS('FTE Detail'!$P$1:$P$99999,'FTE Detail'!$L$1:$L$99999,"CTCR",'FTE Detail'!$H$1:$H$99999,SFPR!B60)</f>
        <v>0</v>
      </c>
      <c r="Q60" s="71"/>
      <c r="R60" s="71"/>
      <c r="S60" s="71"/>
      <c r="T60" s="71"/>
      <c r="U60" s="71"/>
      <c r="V60" s="71"/>
      <c r="W60" s="66">
        <f t="shared" si="19"/>
        <v>0</v>
      </c>
      <c r="X60" s="4"/>
      <c r="Y60" s="55">
        <f t="shared" si="20"/>
        <v>0</v>
      </c>
      <c r="AA60" s="65">
        <f>SUMIFS('FTE Detail'!$P$1:$P$99999,'FTE Detail'!$H$1:$H$99999,SFPR!B60,'FTE Detail'!$Y$1:$Y$99999,$AA$54)</f>
        <v>0</v>
      </c>
      <c r="AB60" s="65">
        <f>SUMIFS('FTE Detail'!$P$1:$P$99999,'FTE Detail'!$H$1:$H$99999,SFPR!B60,'FTE Detail'!$Y$1:$Y$99999,$AB$54)</f>
        <v>0</v>
      </c>
      <c r="AC60" s="65">
        <f>SUMIFS('FTE Detail'!$P$1:$P$99999,'FTE Detail'!$H$1:$H$99999,SFPR!B60,'FTE Detail'!$Y$1:$Y$99999,$AC$54)</f>
        <v>0</v>
      </c>
      <c r="AD60" s="65">
        <f>SUMIFS('FTE Detail'!$P$1:$P$99999,'FTE Detail'!$H$1:$H$99999,SFPR!B60,'FTE Detail'!$Y$1:$Y$99999,$AD$54)</f>
        <v>0</v>
      </c>
      <c r="AE60" s="65">
        <f>SUMIFS('FTE Detail'!$P$1:$P$99999,'FTE Detail'!$H$1:$H$99999,SFPR!B60,'FTE Detail'!$Y$1:$Y$99999,$AE$54)</f>
        <v>0</v>
      </c>
      <c r="AF60" s="65">
        <f>SUMIFS('FTE Detail'!$P$1:$P$99999,'FTE Detail'!$H$1:$H$99999,SFPR!B60,'FTE Detail'!$Y$1:$Y$99999,$AF$54)</f>
        <v>0</v>
      </c>
    </row>
    <row r="61" spans="2:32" ht="18" x14ac:dyDescent="0.35">
      <c r="B61" s="5"/>
      <c r="C61"/>
      <c r="F61" s="65"/>
      <c r="G61" s="71"/>
      <c r="H61" s="71"/>
      <c r="I61" s="71"/>
      <c r="J61" s="71"/>
      <c r="K61" s="71"/>
      <c r="L61" s="71"/>
      <c r="M61" s="71"/>
      <c r="N61" s="71"/>
      <c r="O61" s="65">
        <f>SUMIFS('FTE Detail'!$P$1:$P$99999,'FTE Detail'!$L$1:$L$99999,"COMM",'FTE Detail'!$H$1:$H$99999,SFPR!B61)</f>
        <v>0</v>
      </c>
      <c r="P61" s="65">
        <f>SUMIFS('FTE Detail'!$P$1:$P$99999,'FTE Detail'!$L$1:$L$99999,"CTCR",'FTE Detail'!$H$1:$H$99999,SFPR!B61)</f>
        <v>0</v>
      </c>
      <c r="Q61" s="71"/>
      <c r="R61" s="71"/>
      <c r="S61" s="71"/>
      <c r="T61" s="71"/>
      <c r="U61" s="71"/>
      <c r="V61" s="71"/>
      <c r="W61" s="66">
        <f t="shared" si="19"/>
        <v>0</v>
      </c>
      <c r="X61" s="4"/>
      <c r="Y61" s="55">
        <f t="shared" si="20"/>
        <v>0</v>
      </c>
      <c r="AA61" s="65">
        <f>SUMIFS('FTE Detail'!$P$1:$P$99999,'FTE Detail'!$H$1:$H$99999,SFPR!B61,'FTE Detail'!$Y$1:$Y$99999,$AA$54)</f>
        <v>0</v>
      </c>
      <c r="AB61" s="65">
        <f>SUMIFS('FTE Detail'!$P$1:$P$99999,'FTE Detail'!$H$1:$H$99999,SFPR!B61,'FTE Detail'!$Y$1:$Y$99999,$AB$54)</f>
        <v>0</v>
      </c>
      <c r="AC61" s="65">
        <f>SUMIFS('FTE Detail'!$P$1:$P$99999,'FTE Detail'!$H$1:$H$99999,SFPR!B61,'FTE Detail'!$Y$1:$Y$99999,$AC$54)</f>
        <v>0</v>
      </c>
      <c r="AD61" s="65">
        <f>SUMIFS('FTE Detail'!$P$1:$P$99999,'FTE Detail'!$H$1:$H$99999,SFPR!B61,'FTE Detail'!$Y$1:$Y$99999,$AD$54)</f>
        <v>0</v>
      </c>
      <c r="AE61" s="65">
        <f>SUMIFS('FTE Detail'!$P$1:$P$99999,'FTE Detail'!$H$1:$H$99999,SFPR!B61,'FTE Detail'!$Y$1:$Y$99999,$AE$54)</f>
        <v>0</v>
      </c>
      <c r="AF61" s="65">
        <f>SUMIFS('FTE Detail'!$P$1:$P$99999,'FTE Detail'!$H$1:$H$99999,SFPR!B61,'FTE Detail'!$Y$1:$Y$99999,$AF$54)</f>
        <v>0</v>
      </c>
    </row>
    <row r="62" spans="2:32" ht="18" x14ac:dyDescent="0.35">
      <c r="B62" s="5"/>
      <c r="C62"/>
      <c r="F62" s="65"/>
      <c r="G62" s="71"/>
      <c r="H62" s="71"/>
      <c r="I62" s="71"/>
      <c r="J62" s="71"/>
      <c r="K62" s="71"/>
      <c r="L62" s="71"/>
      <c r="M62" s="71"/>
      <c r="N62" s="71"/>
      <c r="O62" s="65">
        <f>SUMIFS('FTE Detail'!$P$1:$P$99999,'FTE Detail'!$L$1:$L$99999,"COMM",'FTE Detail'!$H$1:$H$99999,SFPR!B62)</f>
        <v>0</v>
      </c>
      <c r="P62" s="65">
        <f>SUMIFS('FTE Detail'!$P$1:$P$99999,'FTE Detail'!$L$1:$L$99999,"CTCR",'FTE Detail'!$H$1:$H$99999,SFPR!B62)</f>
        <v>0</v>
      </c>
      <c r="Q62" s="71"/>
      <c r="R62" s="71"/>
      <c r="S62" s="71"/>
      <c r="T62" s="71"/>
      <c r="U62" s="71"/>
      <c r="V62" s="71"/>
      <c r="W62" s="66">
        <f t="shared" si="19"/>
        <v>0</v>
      </c>
      <c r="X62" s="4"/>
      <c r="Y62" s="55">
        <f t="shared" si="20"/>
        <v>0</v>
      </c>
      <c r="AA62" s="65">
        <f>SUMIFS('FTE Detail'!$P$1:$P$99999,'FTE Detail'!$H$1:$H$99999,SFPR!B62,'FTE Detail'!$Y$1:$Y$99999,$AA$54)</f>
        <v>0</v>
      </c>
      <c r="AB62" s="65">
        <f>SUMIFS('FTE Detail'!$P$1:$P$99999,'FTE Detail'!$H$1:$H$99999,SFPR!B62,'FTE Detail'!$Y$1:$Y$99999,$AB$54)</f>
        <v>0</v>
      </c>
      <c r="AC62" s="65">
        <f>SUMIFS('FTE Detail'!$P$1:$P$99999,'FTE Detail'!$H$1:$H$99999,SFPR!B62,'FTE Detail'!$Y$1:$Y$99999,$AC$54)</f>
        <v>0</v>
      </c>
      <c r="AD62" s="65">
        <f>SUMIFS('FTE Detail'!$P$1:$P$99999,'FTE Detail'!$H$1:$H$99999,SFPR!B62,'FTE Detail'!$Y$1:$Y$99999,$AD$54)</f>
        <v>0</v>
      </c>
      <c r="AE62" s="65">
        <f>SUMIFS('FTE Detail'!$P$1:$P$99999,'FTE Detail'!$H$1:$H$99999,SFPR!B62,'FTE Detail'!$Y$1:$Y$99999,$AE$54)</f>
        <v>0</v>
      </c>
      <c r="AF62" s="65">
        <f>SUMIFS('FTE Detail'!$P$1:$P$99999,'FTE Detail'!$H$1:$H$99999,SFPR!B62,'FTE Detail'!$Y$1:$Y$99999,$AF$54)</f>
        <v>0</v>
      </c>
    </row>
    <row r="63" spans="2:32" ht="18" x14ac:dyDescent="0.35">
      <c r="B63" s="5"/>
      <c r="C63"/>
      <c r="F63" s="65"/>
      <c r="G63" s="71"/>
      <c r="H63" s="71"/>
      <c r="I63" s="71"/>
      <c r="J63" s="71"/>
      <c r="K63" s="71"/>
      <c r="L63" s="71"/>
      <c r="M63" s="71"/>
      <c r="N63" s="71"/>
      <c r="O63" s="65">
        <f>SUMIFS('FTE Detail'!$P$1:$P$99999,'FTE Detail'!$L$1:$L$99999,"COMM",'FTE Detail'!$H$1:$H$99999,SFPR!B63)</f>
        <v>0</v>
      </c>
      <c r="P63" s="65">
        <f>SUMIFS('FTE Detail'!$P$1:$P$99999,'FTE Detail'!$L$1:$L$99999,"CTCR",'FTE Detail'!$H$1:$H$99999,SFPR!B63)</f>
        <v>0</v>
      </c>
      <c r="Q63" s="71"/>
      <c r="R63" s="71"/>
      <c r="S63" s="71"/>
      <c r="T63" s="71"/>
      <c r="U63" s="71"/>
      <c r="V63" s="71"/>
      <c r="W63" s="66">
        <f t="shared" si="19"/>
        <v>0</v>
      </c>
      <c r="X63" s="4"/>
      <c r="Y63" s="55">
        <f t="shared" si="20"/>
        <v>0</v>
      </c>
      <c r="AA63" s="65">
        <f>SUMIFS('FTE Detail'!$P$1:$P$99999,'FTE Detail'!$H$1:$H$99999,SFPR!B63,'FTE Detail'!$Y$1:$Y$99999,$AA$54)</f>
        <v>0</v>
      </c>
      <c r="AB63" s="65">
        <f>SUMIFS('FTE Detail'!$P$1:$P$99999,'FTE Detail'!$H$1:$H$99999,SFPR!B63,'FTE Detail'!$Y$1:$Y$99999,$AB$54)</f>
        <v>0</v>
      </c>
      <c r="AC63" s="65">
        <f>SUMIFS('FTE Detail'!$P$1:$P$99999,'FTE Detail'!$H$1:$H$99999,SFPR!B63,'FTE Detail'!$Y$1:$Y$99999,$AC$54)</f>
        <v>0</v>
      </c>
      <c r="AD63" s="65">
        <f>SUMIFS('FTE Detail'!$P$1:$P$99999,'FTE Detail'!$H$1:$H$99999,SFPR!B63,'FTE Detail'!$Y$1:$Y$99999,$AD$54)</f>
        <v>0</v>
      </c>
      <c r="AE63" s="65">
        <f>SUMIFS('FTE Detail'!$P$1:$P$99999,'FTE Detail'!$H$1:$H$99999,SFPR!B63,'FTE Detail'!$Y$1:$Y$99999,$AE$54)</f>
        <v>0</v>
      </c>
      <c r="AF63" s="65">
        <f>SUMIFS('FTE Detail'!$P$1:$P$99999,'FTE Detail'!$H$1:$H$99999,SFPR!B63,'FTE Detail'!$Y$1:$Y$99999,$AF$54)</f>
        <v>0</v>
      </c>
    </row>
    <row r="64" spans="2:32" ht="18" x14ac:dyDescent="0.35">
      <c r="B64" s="9"/>
      <c r="C64"/>
      <c r="F64" s="65"/>
      <c r="G64" s="71"/>
      <c r="H64" s="71"/>
      <c r="I64" s="71"/>
      <c r="J64" s="71"/>
      <c r="K64" s="71"/>
      <c r="L64" s="71"/>
      <c r="M64" s="71"/>
      <c r="N64" s="71"/>
      <c r="O64" s="65">
        <f>SUMIFS('FTE Detail'!$P$1:$P$99999,'FTE Detail'!$L$1:$L$99999,"COMM",'FTE Detail'!$H$1:$H$99999,SFPR!B64)</f>
        <v>0</v>
      </c>
      <c r="P64" s="65">
        <f>SUMIFS('FTE Detail'!$P$1:$P$99999,'FTE Detail'!$L$1:$L$99999,"CTCR",'FTE Detail'!$H$1:$H$99999,SFPR!B64)</f>
        <v>0</v>
      </c>
      <c r="Q64" s="71"/>
      <c r="R64" s="71"/>
      <c r="S64" s="71"/>
      <c r="T64" s="71"/>
      <c r="U64" s="71"/>
      <c r="V64" s="71"/>
      <c r="W64" s="66">
        <f t="shared" si="19"/>
        <v>0</v>
      </c>
      <c r="X64" s="4"/>
      <c r="Y64" s="55">
        <f t="shared" si="20"/>
        <v>0</v>
      </c>
      <c r="AA64" s="65">
        <f>SUMIFS('FTE Detail'!$P$1:$P$99999,'FTE Detail'!$H$1:$H$99999,SFPR!B64,'FTE Detail'!$Y$1:$Y$99999,$AA$54)</f>
        <v>0</v>
      </c>
      <c r="AB64" s="65">
        <f>SUMIFS('FTE Detail'!$P$1:$P$99999,'FTE Detail'!$H$1:$H$99999,SFPR!B64,'FTE Detail'!$Y$1:$Y$99999,$AB$54)</f>
        <v>0</v>
      </c>
      <c r="AC64" s="65">
        <f>SUMIFS('FTE Detail'!$P$1:$P$99999,'FTE Detail'!$H$1:$H$99999,SFPR!B64,'FTE Detail'!$Y$1:$Y$99999,$AC$54)</f>
        <v>0</v>
      </c>
      <c r="AD64" s="65">
        <f>SUMIFS('FTE Detail'!$P$1:$P$99999,'FTE Detail'!$H$1:$H$99999,SFPR!B64,'FTE Detail'!$Y$1:$Y$99999,$AD$54)</f>
        <v>0</v>
      </c>
      <c r="AE64" s="65">
        <f>SUMIFS('FTE Detail'!$P$1:$P$99999,'FTE Detail'!$H$1:$H$99999,SFPR!B64,'FTE Detail'!$Y$1:$Y$99999,$AE$54)</f>
        <v>0</v>
      </c>
      <c r="AF64" s="65">
        <f>SUMIFS('FTE Detail'!$P$1:$P$99999,'FTE Detail'!$H$1:$H$99999,SFPR!B64,'FTE Detail'!$Y$1:$Y$99999,$AF$54)</f>
        <v>0</v>
      </c>
    </row>
    <row r="65" spans="2:32" ht="18" x14ac:dyDescent="0.35">
      <c r="B65" s="75"/>
      <c r="F65" s="65"/>
      <c r="G65" s="71"/>
      <c r="H65" s="71"/>
      <c r="I65" s="71"/>
      <c r="J65" s="71"/>
      <c r="K65" s="71"/>
      <c r="L65" s="71"/>
      <c r="M65" s="71"/>
      <c r="N65" s="71"/>
      <c r="O65" s="65">
        <f>SUMIFS('FTE Detail'!$P$1:$P$99999,'FTE Detail'!$L$1:$L$99999,"COMM",'FTE Detail'!$H$1:$H$99999,SFPR!B65)</f>
        <v>0</v>
      </c>
      <c r="P65" s="65">
        <f>SUMIFS('FTE Detail'!$P$1:$P$99999,'FTE Detail'!$L$1:$L$99999,"CTCR",'FTE Detail'!$H$1:$H$99999,SFPR!B65)</f>
        <v>0</v>
      </c>
      <c r="Q65" s="71"/>
      <c r="R65" s="71"/>
      <c r="S65" s="71"/>
      <c r="T65" s="71"/>
      <c r="U65" s="71"/>
      <c r="V65" s="71"/>
      <c r="W65" s="66">
        <f t="shared" si="19"/>
        <v>0</v>
      </c>
      <c r="X65" s="65"/>
      <c r="Y65" s="55">
        <f t="shared" si="20"/>
        <v>0</v>
      </c>
      <c r="AA65" s="65">
        <f>SUMIFS('FTE Detail'!$P$1:$P$99999,'FTE Detail'!$H$1:$H$99999,SFPR!B65,'FTE Detail'!$Y$1:$Y$99999,$AA$54)</f>
        <v>0</v>
      </c>
      <c r="AB65" s="65">
        <f>SUMIFS('FTE Detail'!$P$1:$P$99999,'FTE Detail'!$H$1:$H$99999,SFPR!B65,'FTE Detail'!$Y$1:$Y$99999,$AB$54)</f>
        <v>0</v>
      </c>
      <c r="AC65" s="65">
        <f>SUMIFS('FTE Detail'!$P$1:$P$99999,'FTE Detail'!$H$1:$H$99999,SFPR!B65,'FTE Detail'!$Y$1:$Y$99999,$AC$54)</f>
        <v>0</v>
      </c>
      <c r="AD65" s="65">
        <f>SUMIFS('FTE Detail'!$P$1:$P$99999,'FTE Detail'!$H$1:$H$99999,SFPR!B65,'FTE Detail'!$Y$1:$Y$99999,$AD$54)</f>
        <v>0</v>
      </c>
      <c r="AE65" s="65">
        <f>SUMIFS('FTE Detail'!$P$1:$P$99999,'FTE Detail'!$H$1:$H$99999,SFPR!B65,'FTE Detail'!$Y$1:$Y$99999,$AE$54)</f>
        <v>0</v>
      </c>
      <c r="AF65" s="65">
        <f>SUMIFS('FTE Detail'!$P$1:$P$99999,'FTE Detail'!$H$1:$H$99999,SFPR!B65,'FTE Detail'!$Y$1:$Y$99999,$AF$54)</f>
        <v>0</v>
      </c>
    </row>
    <row r="66" spans="2:32" ht="18" x14ac:dyDescent="0.35">
      <c r="B66" s="75"/>
      <c r="F66" s="65"/>
      <c r="G66" s="71"/>
      <c r="H66" s="71"/>
      <c r="I66" s="71"/>
      <c r="J66" s="71"/>
      <c r="K66" s="71"/>
      <c r="L66" s="71"/>
      <c r="M66" s="71"/>
      <c r="N66" s="71"/>
      <c r="O66" s="65">
        <f>SUMIFS('FTE Detail'!$P$1:$P$99999,'FTE Detail'!$L$1:$L$99999,"COMM",'FTE Detail'!$H$1:$H$99999,SFPR!B66)</f>
        <v>0</v>
      </c>
      <c r="P66" s="65">
        <f>SUMIFS('FTE Detail'!$P$1:$P$99999,'FTE Detail'!$L$1:$L$99999,"CTCR",'FTE Detail'!$H$1:$H$99999,SFPR!B66)</f>
        <v>0</v>
      </c>
      <c r="Q66" s="71"/>
      <c r="R66" s="71"/>
      <c r="S66" s="71"/>
      <c r="T66" s="71"/>
      <c r="U66" s="71"/>
      <c r="V66" s="71"/>
      <c r="W66" s="66">
        <f t="shared" ref="W66" si="21">SUM(O66:P66)</f>
        <v>0</v>
      </c>
      <c r="X66" s="65"/>
      <c r="Y66" s="55">
        <f t="shared" si="20"/>
        <v>0</v>
      </c>
      <c r="AA66" s="65">
        <f>SUMIFS('FTE Detail'!$P$1:$P$99999,'FTE Detail'!$H$1:$H$99999,SFPR!B66,'FTE Detail'!$Y$1:$Y$99999,$AA$54)</f>
        <v>0</v>
      </c>
      <c r="AB66" s="65">
        <f>SUMIFS('FTE Detail'!$P$1:$P$99999,'FTE Detail'!$H$1:$H$99999,SFPR!B66,'FTE Detail'!$Y$1:$Y$99999,$AB$54)</f>
        <v>0</v>
      </c>
      <c r="AC66" s="65">
        <f>SUMIFS('FTE Detail'!$P$1:$P$99999,'FTE Detail'!$H$1:$H$99999,SFPR!B66,'FTE Detail'!$Y$1:$Y$99999,$AC$54)</f>
        <v>0</v>
      </c>
      <c r="AD66" s="65">
        <f>SUMIFS('FTE Detail'!$P$1:$P$99999,'FTE Detail'!$H$1:$H$99999,SFPR!B66,'FTE Detail'!$Y$1:$Y$99999,$AD$54)</f>
        <v>0</v>
      </c>
      <c r="AE66" s="65">
        <f>SUMIFS('FTE Detail'!$P$1:$P$99999,'FTE Detail'!$H$1:$H$99999,SFPR!B66,'FTE Detail'!$Y$1:$Y$99999,$AE$54)</f>
        <v>0</v>
      </c>
      <c r="AF66" s="65">
        <f>SUMIFS('FTE Detail'!$P$1:$P$99999,'FTE Detail'!$H$1:$H$99999,SFPR!B66,'FTE Detail'!$Y$1:$Y$99999,$AF$54)</f>
        <v>0</v>
      </c>
    </row>
    <row r="67" spans="2:32" x14ac:dyDescent="0.3">
      <c r="B67" s="77"/>
      <c r="O67" s="78">
        <f>SUM(O55:O66)</f>
        <v>0</v>
      </c>
      <c r="P67" s="78">
        <f>SUM(P55:P66)</f>
        <v>0</v>
      </c>
      <c r="W67" s="78">
        <f>SUM(W55:W66)</f>
        <v>0</v>
      </c>
      <c r="X67" s="65">
        <f>SUM(X55:X66)</f>
        <v>0</v>
      </c>
      <c r="Y67" s="65">
        <f>SUM(Y55:Y66)</f>
        <v>0</v>
      </c>
      <c r="AA67" s="65">
        <f t="shared" ref="AA67:AF67" si="22">SUM(AA55:AA66)</f>
        <v>0</v>
      </c>
      <c r="AB67" s="65">
        <f t="shared" si="22"/>
        <v>0</v>
      </c>
      <c r="AC67" s="65">
        <f t="shared" si="22"/>
        <v>0</v>
      </c>
      <c r="AD67" s="65">
        <f t="shared" si="22"/>
        <v>0</v>
      </c>
      <c r="AE67" s="65">
        <f t="shared" si="22"/>
        <v>0</v>
      </c>
      <c r="AF67" s="65">
        <f t="shared" si="22"/>
        <v>0</v>
      </c>
    </row>
    <row r="68" spans="2:32" x14ac:dyDescent="0.3">
      <c r="B68" s="75"/>
      <c r="Y68" s="55"/>
    </row>
    <row r="69" spans="2:32" x14ac:dyDescent="0.3">
      <c r="B69" s="75"/>
      <c r="Y69" s="55"/>
    </row>
    <row r="70" spans="2:32" x14ac:dyDescent="0.3">
      <c r="B70" s="75"/>
      <c r="W70" s="41" t="s">
        <v>74</v>
      </c>
      <c r="Y70" s="55"/>
      <c r="AA70" s="41" t="s">
        <v>77</v>
      </c>
      <c r="AB70" s="41" t="s">
        <v>77</v>
      </c>
      <c r="AC70" s="41" t="s">
        <v>77</v>
      </c>
      <c r="AD70" s="41" t="s">
        <v>77</v>
      </c>
      <c r="AE70" s="41" t="s">
        <v>77</v>
      </c>
      <c r="AF70" s="41" t="s">
        <v>77</v>
      </c>
    </row>
    <row r="71" spans="2:32" ht="18" x14ac:dyDescent="0.35">
      <c r="B71" s="73" t="s">
        <v>85</v>
      </c>
      <c r="C71" s="79" t="s">
        <v>92</v>
      </c>
      <c r="Q71" s="50" t="s">
        <v>92</v>
      </c>
      <c r="W71" s="51" t="s">
        <v>96</v>
      </c>
      <c r="X71" s="41" t="str">
        <f>X4</f>
        <v>Jan #2</v>
      </c>
      <c r="Y71" s="37" t="s">
        <v>6</v>
      </c>
      <c r="AA71" s="41">
        <v>1</v>
      </c>
      <c r="AB71" s="41">
        <v>2</v>
      </c>
      <c r="AC71" s="41">
        <v>3</v>
      </c>
      <c r="AD71" s="41">
        <v>4</v>
      </c>
      <c r="AE71" s="41">
        <v>5</v>
      </c>
      <c r="AF71" s="41">
        <v>6</v>
      </c>
    </row>
    <row r="72" spans="2:32" x14ac:dyDescent="0.3">
      <c r="B72" s="75"/>
      <c r="Q72" s="65">
        <f>SUMIFS('FTE Detail'!$P$1:$P$99999,'FTE Detail'!$L$1:$L$99999,"STEM",'FTE Detail'!$H$1:$H$99999,SFPR!B72)</f>
        <v>0</v>
      </c>
      <c r="W72" s="66">
        <f>Q72</f>
        <v>0</v>
      </c>
      <c r="X72" s="65"/>
      <c r="Y72" s="55">
        <f t="shared" ref="Y72:Y73" si="23">W72-X72</f>
        <v>0</v>
      </c>
      <c r="AA72" s="65">
        <f>SUMIFS('FTE Detail'!$P$1:$P$99999,'FTE Detail'!$H$1:$H$99999,SFPR!B72,'FTE Detail'!$Y$1:$Y$99999,AA$71)</f>
        <v>0</v>
      </c>
      <c r="AB72" s="65">
        <f>SUMIFS('FTE Detail'!$P$1:$P$99999,'FTE Detail'!$H$1:$H$99999,SFPR!C72,'FTE Detail'!$Y$1:$Y$99999,AB$71)</f>
        <v>0</v>
      </c>
      <c r="AC72" s="65">
        <f>SUMIFS('FTE Detail'!$P$1:$P$99999,'FTE Detail'!$H$1:$H$99999,SFPR!D72,'FTE Detail'!$Y$1:$Y$99999,AC$71)</f>
        <v>0</v>
      </c>
      <c r="AD72" s="65">
        <f>SUMIFS('FTE Detail'!$P$1:$P$99999,'FTE Detail'!$H$1:$H$99999,SFPR!E72,'FTE Detail'!$Y$1:$Y$99999,AD$71)</f>
        <v>0</v>
      </c>
      <c r="AE72" s="65">
        <f>SUMIFS('FTE Detail'!$P$1:$P$99999,'FTE Detail'!$H$1:$H$99999,SFPR!H72,'FTE Detail'!$Y$1:$Y$99999,AE$71)</f>
        <v>0</v>
      </c>
      <c r="AF72" s="65">
        <f>SUMIFS('FTE Detail'!$P$1:$P$99999,'FTE Detail'!$H$1:$H$99999,SFPR!I72,'FTE Detail'!$Y$1:$Y$99999,AF$71)</f>
        <v>0</v>
      </c>
    </row>
    <row r="73" spans="2:32" x14ac:dyDescent="0.3">
      <c r="B73" s="75"/>
      <c r="Q73" s="65">
        <f>SUMIFS('FTE Detail'!$P$1:$P$99999,'FTE Detail'!$L$1:$L$99999,"STEM",'FTE Detail'!$H$1:$H$99999,SFPR!B73)</f>
        <v>0</v>
      </c>
      <c r="W73" s="66">
        <f>Q73</f>
        <v>0</v>
      </c>
      <c r="X73" s="65"/>
      <c r="Y73" s="55">
        <f t="shared" si="23"/>
        <v>0</v>
      </c>
      <c r="AA73" s="65">
        <f>SUMIFS('FTE Detail'!$P$1:$P$99999,'FTE Detail'!$H$1:$H$99999,SFPR!B73,'FTE Detail'!$Y$1:$Y$99999,AA$71)</f>
        <v>0</v>
      </c>
      <c r="AB73" s="65">
        <f>SUMIFS('FTE Detail'!$P$1:$P$99999,'FTE Detail'!$H$1:$H$99999,SFPR!C73,'FTE Detail'!$Y$1:$Y$99999,AB$71)</f>
        <v>0</v>
      </c>
      <c r="AC73" s="65">
        <f>SUMIFS('FTE Detail'!$P$1:$P$99999,'FTE Detail'!$H$1:$H$99999,SFPR!D73,'FTE Detail'!$Y$1:$Y$99999,AC$71)</f>
        <v>0</v>
      </c>
      <c r="AD73" s="65">
        <f>SUMIFS('FTE Detail'!$P$1:$P$99999,'FTE Detail'!$H$1:$H$99999,SFPR!E73,'FTE Detail'!$Y$1:$Y$99999,AD$71)</f>
        <v>0</v>
      </c>
      <c r="AE73" s="65">
        <f>SUMIFS('FTE Detail'!$P$1:$P$99999,'FTE Detail'!$H$1:$H$99999,SFPR!H73,'FTE Detail'!$Y$1:$Y$99999,AE$71)</f>
        <v>0</v>
      </c>
      <c r="AF73" s="65">
        <f>SUMIFS('FTE Detail'!$P$1:$P$99999,'FTE Detail'!$H$1:$H$99999,SFPR!I73,'FTE Detail'!$Y$1:$Y$99999,AF$71)</f>
        <v>0</v>
      </c>
    </row>
    <row r="74" spans="2:32" x14ac:dyDescent="0.3">
      <c r="B74" s="76"/>
      <c r="W74" s="78">
        <f>SUM(W72:W73)</f>
        <v>0</v>
      </c>
      <c r="X74" s="78">
        <f t="shared" ref="X74:Y74" si="24">SUM(X72:X73)</f>
        <v>0</v>
      </c>
      <c r="Y74" s="78">
        <f t="shared" si="24"/>
        <v>0</v>
      </c>
      <c r="AA74" s="65"/>
      <c r="AB74" s="65"/>
      <c r="AC74" s="65"/>
      <c r="AD74" s="65"/>
      <c r="AE74" s="65"/>
      <c r="AF74" s="65"/>
    </row>
    <row r="75" spans="2:32" x14ac:dyDescent="0.3">
      <c r="B75" s="75"/>
      <c r="Y75" s="55"/>
      <c r="AA75" s="41"/>
      <c r="AB75" s="41"/>
      <c r="AC75" s="41"/>
      <c r="AD75" s="41"/>
      <c r="AE75" s="41"/>
      <c r="AF75" s="41"/>
    </row>
    <row r="76" spans="2:32" x14ac:dyDescent="0.3">
      <c r="W76" s="41" t="s">
        <v>74</v>
      </c>
      <c r="AA76" s="41" t="s">
        <v>77</v>
      </c>
      <c r="AB76" s="41" t="s">
        <v>77</v>
      </c>
      <c r="AC76" s="41" t="s">
        <v>77</v>
      </c>
      <c r="AD76" s="41" t="s">
        <v>77</v>
      </c>
      <c r="AE76" s="41" t="s">
        <v>77</v>
      </c>
      <c r="AF76" s="41" t="s">
        <v>77</v>
      </c>
    </row>
    <row r="77" spans="2:32" ht="18" x14ac:dyDescent="0.35">
      <c r="B77" s="73" t="s">
        <v>85</v>
      </c>
      <c r="C77" s="80" t="s">
        <v>86</v>
      </c>
      <c r="D77" s="80"/>
      <c r="E77" s="80"/>
      <c r="F77" s="80"/>
      <c r="G77" s="81"/>
      <c r="H77" s="80"/>
      <c r="I77" s="80"/>
      <c r="J77" s="80"/>
      <c r="K77" s="80"/>
      <c r="L77" s="80"/>
      <c r="M77" s="80"/>
      <c r="N77" s="80"/>
      <c r="O77" s="80"/>
      <c r="P77" s="80"/>
      <c r="Q77" s="80"/>
      <c r="R77" s="50" t="s">
        <v>819</v>
      </c>
      <c r="S77" s="50" t="s">
        <v>1</v>
      </c>
      <c r="T77" s="50" t="s">
        <v>93</v>
      </c>
      <c r="U77" s="50" t="s">
        <v>94</v>
      </c>
      <c r="V77" s="50" t="s">
        <v>4</v>
      </c>
      <c r="W77" s="51" t="s">
        <v>96</v>
      </c>
      <c r="X77" s="41" t="str">
        <f>X4</f>
        <v>Jan #2</v>
      </c>
      <c r="Y77" s="37" t="s">
        <v>6</v>
      </c>
      <c r="AA77" s="41">
        <v>1</v>
      </c>
      <c r="AB77" s="41">
        <v>2</v>
      </c>
      <c r="AC77" s="41">
        <v>3</v>
      </c>
      <c r="AD77" s="41">
        <v>4</v>
      </c>
      <c r="AE77" s="41">
        <v>5</v>
      </c>
      <c r="AF77" s="41">
        <v>6</v>
      </c>
    </row>
    <row r="78" spans="2:32" x14ac:dyDescent="0.3">
      <c r="B78" s="5"/>
      <c r="C78" s="37" t="e">
        <f>VLOOKUP(B78,IRN!$A$2:$B$664,2)</f>
        <v>#N/A</v>
      </c>
      <c r="G78" s="65"/>
      <c r="R78" s="65">
        <f>SUMIFS('FTE Detail'!$P$1:$P$99997,'FTE Detail'!$L$1:$L$99997,"PSOP",'FTE Detail'!$H$1:$H$99997,$B78,'FTE Detail'!$AB$1:$AB$99997,"FULL")</f>
        <v>0</v>
      </c>
      <c r="S78" s="65">
        <f>SUMIFS('FTE Detail'!$P$1:$P$99997,'FTE Detail'!$L$1:$L$99997,S$5,'FTE Detail'!$H$1:$H$99997,$B78,'FTE Detail'!$AB$1:$AB$99997,"FULL")</f>
        <v>0</v>
      </c>
      <c r="T78" s="65">
        <f>SUMIFS('FTE Detail'!$P$1:$P$99997,'FTE Detail'!$L$1:$L$99997,T$5,'FTE Detail'!$H$1:$H$99997,$B78,'FTE Detail'!$AB$1:$AB$99997,"PART")</f>
        <v>0</v>
      </c>
      <c r="U78" s="65">
        <f>SUMIFS('FTE Detail'!$P$1:$P$99997,'FTE Detail'!$L$1:$L$99997,U$5,'FTE Detail'!$H$1:$H$99997,$B78,'FTE Detail'!$AB$1:$AB$99997,"FULL")</f>
        <v>0</v>
      </c>
      <c r="V78" s="65">
        <f>SUMIFS('FTE Detail'!$P$1:$P$99997,'FTE Detail'!$L$1:$L$99997,V$5,'FTE Detail'!$H$1:$H$99997,$B78,'FTE Detail'!$AB$1:$AB$99997,"FULL")</f>
        <v>0</v>
      </c>
      <c r="W78" s="78">
        <f>SUM(S78:V78)</f>
        <v>0</v>
      </c>
      <c r="X78"/>
      <c r="Y78" s="55">
        <f>W78-X78</f>
        <v>0</v>
      </c>
      <c r="AA78" s="65">
        <f>SUMIFS('FTE Detail'!$P$1:$P$99999,'FTE Detail'!$L$1:$L$99999,"OPDD",'FTE Detail'!$H$1:$H$99999,SFPR!$B78,'FTE Detail'!$Y$1:$Y$99999,AA$77)+SUMIFS('FTE Detail'!$P$1:$P$99999,'FTE Detail'!$L$1:$L$99999,"OPID",'FTE Detail'!$H$1:$H$99999,SFPR!$B78,'FTE Detail'!$Y$1:$Y$99999,AA$77)</f>
        <v>0</v>
      </c>
      <c r="AB78" s="65">
        <f>SUMIFS('FTE Detail'!$P$1:$P$99999,'FTE Detail'!$L$1:$L$99999,"OPDD",'FTE Detail'!$H$1:$H$99999,SFPR!$B78,'FTE Detail'!$Y$1:$Y$99999,AB$77)+SUMIFS('FTE Detail'!$P$1:$P$99999,'FTE Detail'!$L$1:$L$99999,"OPID",'FTE Detail'!$H$1:$H$99999,SFPR!$B78,'FTE Detail'!$Y$1:$Y$99999,AB$77)</f>
        <v>0</v>
      </c>
      <c r="AC78" s="65">
        <f>SUMIFS('FTE Detail'!$P$1:$P$99999,'FTE Detail'!$L$1:$L$99999,"OPDD",'FTE Detail'!$H$1:$H$99999,SFPR!$B78,'FTE Detail'!$Y$1:$Y$99999,AC$77)+SUMIFS('FTE Detail'!$P$1:$P$99999,'FTE Detail'!$L$1:$L$99999,"OPID",'FTE Detail'!$H$1:$H$99999,SFPR!$B78,'FTE Detail'!$Y$1:$Y$99999,AC$77)</f>
        <v>0</v>
      </c>
      <c r="AD78" s="65">
        <f>SUMIFS('FTE Detail'!$P$1:$P$99999,'FTE Detail'!$L$1:$L$99999,"OPDD",'FTE Detail'!$H$1:$H$99999,SFPR!$B78,'FTE Detail'!$Y$1:$Y$99999,AD$77)+SUMIFS('FTE Detail'!$P$1:$P$99999,'FTE Detail'!$L$1:$L$99999,"OPID",'FTE Detail'!$H$1:$H$99999,SFPR!$B78,'FTE Detail'!$Y$1:$Y$99999,AD$77)</f>
        <v>0</v>
      </c>
      <c r="AE78" s="65">
        <f>SUMIFS('FTE Detail'!$P$1:$P$99999,'FTE Detail'!$L$1:$L$99999,"OPDD",'FTE Detail'!$H$1:$H$99999,SFPR!$B78,'FTE Detail'!$Y$1:$Y$99999,AE$77)+SUMIFS('FTE Detail'!$P$1:$P$99999,'FTE Detail'!$L$1:$L$99999,"OPID",'FTE Detail'!$H$1:$H$99999,SFPR!$B78,'FTE Detail'!$Y$1:$Y$99999,AE$77)</f>
        <v>0</v>
      </c>
      <c r="AF78" s="65">
        <f>SUMIFS('FTE Detail'!$P$1:$P$99999,'FTE Detail'!$L$1:$L$99999,"OPDD",'FTE Detail'!$H$1:$H$99999,SFPR!$B78,'FTE Detail'!$Y$1:$Y$99999,AF$77)+SUMIFS('FTE Detail'!$P$1:$P$99999,'FTE Detail'!$L$1:$L$99999,"OPID",'FTE Detail'!$H$1:$H$99999,SFPR!$B78,'FTE Detail'!$Y$1:$Y$99999,AF$77)</f>
        <v>0</v>
      </c>
    </row>
    <row r="79" spans="2:32" x14ac:dyDescent="0.3">
      <c r="B79" s="5"/>
      <c r="C79" s="37" t="e">
        <f>VLOOKUP(B79,IRN!$A$2:$B$664,2)</f>
        <v>#N/A</v>
      </c>
      <c r="G79" s="65"/>
      <c r="R79" s="65">
        <f>SUMIFS('FTE Detail'!$P$1:$P$99997,'FTE Detail'!$L$1:$L$99997,"PSOP",'FTE Detail'!$H$1:$H$99997,$B79,'FTE Detail'!$AB$1:$AB$99997,"FULL")</f>
        <v>0</v>
      </c>
      <c r="S79" s="65">
        <f>SUMIFS('FTE Detail'!$P$1:$P$99997,'FTE Detail'!$L$1:$L$99997,S$5,'FTE Detail'!$H$1:$H$99997,$B79,'FTE Detail'!$AB$1:$AB$99997,"FULL")</f>
        <v>0</v>
      </c>
      <c r="T79" s="65">
        <f>SUMIFS('FTE Detail'!$P$1:$P$99997,'FTE Detail'!$L$1:$L$99997,T$5,'FTE Detail'!$H$1:$H$99997,$B79,'FTE Detail'!$AB$1:$AB$99997,"PART")</f>
        <v>0</v>
      </c>
      <c r="U79" s="65">
        <f>SUMIFS('FTE Detail'!$P$1:$P$99997,'FTE Detail'!$L$1:$L$99997,U$5,'FTE Detail'!$H$1:$H$99997,$B79,'FTE Detail'!$AB$1:$AB$99997,"FULL")</f>
        <v>0</v>
      </c>
      <c r="V79" s="65">
        <f>SUMIFS('FTE Detail'!$P$1:$P$99997,'FTE Detail'!$L$1:$L$99997,V$5,'FTE Detail'!$H$1:$H$99997,$B79,'FTE Detail'!$AB$1:$AB$99997,"FULL")</f>
        <v>0</v>
      </c>
      <c r="W79" s="78">
        <f t="shared" ref="W79:W90" si="25">SUM(S79:V79)</f>
        <v>0</v>
      </c>
      <c r="X79"/>
      <c r="Y79" s="55">
        <f t="shared" ref="Y79:Y90" si="26">W79-X79</f>
        <v>0</v>
      </c>
      <c r="AA79" s="65">
        <f>SUMIFS('FTE Detail'!$P$1:$P$99999,'FTE Detail'!$L$1:$L$99999,"OPDD",'FTE Detail'!$H$1:$H$99999,SFPR!$B79,'FTE Detail'!$Y$1:$Y$99999,AA$77)+SUMIFS('FTE Detail'!$P$1:$P$99999,'FTE Detail'!$L$1:$L$99999,"OPID",'FTE Detail'!$H$1:$H$99999,SFPR!$B79,'FTE Detail'!$Y$1:$Y$99999,AA$77)</f>
        <v>0</v>
      </c>
      <c r="AB79" s="65">
        <f>SUMIFS('FTE Detail'!$P$1:$P$99999,'FTE Detail'!$L$1:$L$99999,"OPDD",'FTE Detail'!$H$1:$H$99999,SFPR!$B79,'FTE Detail'!$Y$1:$Y$99999,AB$77)+SUMIFS('FTE Detail'!$P$1:$P$99999,'FTE Detail'!$L$1:$L$99999,"OPID",'FTE Detail'!$H$1:$H$99999,SFPR!$B79,'FTE Detail'!$Y$1:$Y$99999,AB$77)</f>
        <v>0</v>
      </c>
      <c r="AC79" s="65">
        <f>SUMIFS('FTE Detail'!$P$1:$P$99999,'FTE Detail'!$L$1:$L$99999,"OPDD",'FTE Detail'!$H$1:$H$99999,SFPR!$B79,'FTE Detail'!$Y$1:$Y$99999,AC$77)+SUMIFS('FTE Detail'!$P$1:$P$99999,'FTE Detail'!$L$1:$L$99999,"OPID",'FTE Detail'!$H$1:$H$99999,SFPR!$B79,'FTE Detail'!$Y$1:$Y$99999,AC$77)</f>
        <v>0</v>
      </c>
      <c r="AD79" s="65">
        <f>SUMIFS('FTE Detail'!$P$1:$P$99999,'FTE Detail'!$L$1:$L$99999,"OPDD",'FTE Detail'!$H$1:$H$99999,SFPR!$B79,'FTE Detail'!$Y$1:$Y$99999,AD$77)+SUMIFS('FTE Detail'!$P$1:$P$99999,'FTE Detail'!$L$1:$L$99999,"OPID",'FTE Detail'!$H$1:$H$99999,SFPR!$B79,'FTE Detail'!$Y$1:$Y$99999,AD$77)</f>
        <v>0</v>
      </c>
      <c r="AE79" s="65">
        <f>SUMIFS('FTE Detail'!$P$1:$P$99999,'FTE Detail'!$L$1:$L$99999,"OPDD",'FTE Detail'!$H$1:$H$99999,SFPR!$B79,'FTE Detail'!$Y$1:$Y$99999,AE$77)+SUMIFS('FTE Detail'!$P$1:$P$99999,'FTE Detail'!$L$1:$L$99999,"OPID",'FTE Detail'!$H$1:$H$99999,SFPR!$B79,'FTE Detail'!$Y$1:$Y$99999,AE$77)</f>
        <v>0</v>
      </c>
      <c r="AF79" s="65">
        <f>SUMIFS('FTE Detail'!$P$1:$P$99999,'FTE Detail'!$L$1:$L$99999,"OPDD",'FTE Detail'!$H$1:$H$99999,SFPR!$B79,'FTE Detail'!$Y$1:$Y$99999,AF$77)+SUMIFS('FTE Detail'!$P$1:$P$99999,'FTE Detail'!$L$1:$L$99999,"OPID",'FTE Detail'!$H$1:$H$99999,SFPR!$B79,'FTE Detail'!$Y$1:$Y$99999,AF$77)</f>
        <v>0</v>
      </c>
    </row>
    <row r="80" spans="2:32" x14ac:dyDescent="0.3">
      <c r="B80" s="5"/>
      <c r="C80" s="37" t="e">
        <f>VLOOKUP(B80,IRN!$A$2:$B$664,2)</f>
        <v>#N/A</v>
      </c>
      <c r="G80" s="65"/>
      <c r="R80" s="65">
        <f>SUMIFS('FTE Detail'!$P$1:$P$99997,'FTE Detail'!$L$1:$L$99997,"PSOP",'FTE Detail'!$H$1:$H$99997,$B80,'FTE Detail'!$AB$1:$AB$99997,"FULL")</f>
        <v>0</v>
      </c>
      <c r="S80" s="65">
        <f>SUMIFS('FTE Detail'!$P$1:$P$99997,'FTE Detail'!$L$1:$L$99997,S$5,'FTE Detail'!$H$1:$H$99997,$B80,'FTE Detail'!$AB$1:$AB$99997,"FULL")</f>
        <v>0</v>
      </c>
      <c r="T80" s="65">
        <f>SUMIFS('FTE Detail'!$P$1:$P$99997,'FTE Detail'!$L$1:$L$99997,T$5,'FTE Detail'!$H$1:$H$99997,$B80,'FTE Detail'!$AB$1:$AB$99997,"PART")</f>
        <v>0</v>
      </c>
      <c r="U80" s="65">
        <f>SUMIFS('FTE Detail'!$P$1:$P$99997,'FTE Detail'!$L$1:$L$99997,U$5,'FTE Detail'!$H$1:$H$99997,$B80,'FTE Detail'!$AB$1:$AB$99997,"FULL")</f>
        <v>0</v>
      </c>
      <c r="V80" s="65">
        <f>SUMIFS('FTE Detail'!$P$1:$P$99997,'FTE Detail'!$L$1:$L$99997,V$5,'FTE Detail'!$H$1:$H$99997,$B80,'FTE Detail'!$AB$1:$AB$99997,"FULL")</f>
        <v>0</v>
      </c>
      <c r="W80" s="78">
        <f t="shared" si="25"/>
        <v>0</v>
      </c>
      <c r="X80"/>
      <c r="Y80" s="55">
        <f t="shared" si="26"/>
        <v>0</v>
      </c>
      <c r="AA80" s="65">
        <f>SUMIFS('FTE Detail'!$P$1:$P$99999,'FTE Detail'!$L$1:$L$99999,"OPDD",'FTE Detail'!$H$1:$H$99999,SFPR!$B80,'FTE Detail'!$Y$1:$Y$99999,AA$77)+SUMIFS('FTE Detail'!$P$1:$P$99999,'FTE Detail'!$L$1:$L$99999,"OPID",'FTE Detail'!$H$1:$H$99999,SFPR!$B80,'FTE Detail'!$Y$1:$Y$99999,AA$77)</f>
        <v>0</v>
      </c>
      <c r="AB80" s="65">
        <f>SUMIFS('FTE Detail'!$P$1:$P$99999,'FTE Detail'!$L$1:$L$99999,"OPDD",'FTE Detail'!$H$1:$H$99999,SFPR!$B80,'FTE Detail'!$Y$1:$Y$99999,AB$77)+SUMIFS('FTE Detail'!$P$1:$P$99999,'FTE Detail'!$L$1:$L$99999,"OPID",'FTE Detail'!$H$1:$H$99999,SFPR!$B80,'FTE Detail'!$Y$1:$Y$99999,AB$77)</f>
        <v>0</v>
      </c>
      <c r="AC80" s="65">
        <f>SUMIFS('FTE Detail'!$P$1:$P$99999,'FTE Detail'!$L$1:$L$99999,"OPDD",'FTE Detail'!$H$1:$H$99999,SFPR!$B80,'FTE Detail'!$Y$1:$Y$99999,AC$77)+SUMIFS('FTE Detail'!$P$1:$P$99999,'FTE Detail'!$L$1:$L$99999,"OPID",'FTE Detail'!$H$1:$H$99999,SFPR!$B80,'FTE Detail'!$Y$1:$Y$99999,AC$77)</f>
        <v>0</v>
      </c>
      <c r="AD80" s="65">
        <f>SUMIFS('FTE Detail'!$P$1:$P$99999,'FTE Detail'!$L$1:$L$99999,"OPDD",'FTE Detail'!$H$1:$H$99999,SFPR!$B80,'FTE Detail'!$Y$1:$Y$99999,AD$77)+SUMIFS('FTE Detail'!$P$1:$P$99999,'FTE Detail'!$L$1:$L$99999,"OPID",'FTE Detail'!$H$1:$H$99999,SFPR!$B80,'FTE Detail'!$Y$1:$Y$99999,AD$77)</f>
        <v>0</v>
      </c>
      <c r="AE80" s="65">
        <f>SUMIFS('FTE Detail'!$P$1:$P$99999,'FTE Detail'!$L$1:$L$99999,"OPDD",'FTE Detail'!$H$1:$H$99999,SFPR!$B80,'FTE Detail'!$Y$1:$Y$99999,AE$77)+SUMIFS('FTE Detail'!$P$1:$P$99999,'FTE Detail'!$L$1:$L$99999,"OPID",'FTE Detail'!$H$1:$H$99999,SFPR!$B80,'FTE Detail'!$Y$1:$Y$99999,AE$77)</f>
        <v>0</v>
      </c>
      <c r="AF80" s="65">
        <f>SUMIFS('FTE Detail'!$P$1:$P$99999,'FTE Detail'!$L$1:$L$99999,"OPDD",'FTE Detail'!$H$1:$H$99999,SFPR!$B80,'FTE Detail'!$Y$1:$Y$99999,AF$77)+SUMIFS('FTE Detail'!$P$1:$P$99999,'FTE Detail'!$L$1:$L$99999,"OPID",'FTE Detail'!$H$1:$H$99999,SFPR!$B80,'FTE Detail'!$Y$1:$Y$99999,AF$77)</f>
        <v>0</v>
      </c>
    </row>
    <row r="81" spans="2:32" x14ac:dyDescent="0.3">
      <c r="B81" s="5"/>
      <c r="C81" s="37" t="e">
        <f>VLOOKUP(B81,IRN!$A$2:$B$664,2)</f>
        <v>#N/A</v>
      </c>
      <c r="G81" s="65"/>
      <c r="R81" s="65">
        <f>SUMIFS('FTE Detail'!$P$1:$P$99997,'FTE Detail'!$L$1:$L$99997,"PSOP",'FTE Detail'!$H$1:$H$99997,$B81,'FTE Detail'!$AB$1:$AB$99997,"FULL")</f>
        <v>0</v>
      </c>
      <c r="S81" s="65">
        <f>SUMIFS('FTE Detail'!$P$1:$P$99997,'FTE Detail'!$L$1:$L$99997,S$5,'FTE Detail'!$H$1:$H$99997,$B81,'FTE Detail'!$AB$1:$AB$99997,"FULL")</f>
        <v>0</v>
      </c>
      <c r="T81" s="65">
        <f>SUMIFS('FTE Detail'!$P$1:$P$99997,'FTE Detail'!$L$1:$L$99997,T$5,'FTE Detail'!$H$1:$H$99997,$B81,'FTE Detail'!$AB$1:$AB$99997,"PART")</f>
        <v>0</v>
      </c>
      <c r="U81" s="65">
        <f>SUMIFS('FTE Detail'!$P$1:$P$99997,'FTE Detail'!$L$1:$L$99997,U$5,'FTE Detail'!$H$1:$H$99997,$B81,'FTE Detail'!$AB$1:$AB$99997,"FULL")</f>
        <v>0</v>
      </c>
      <c r="V81" s="65">
        <f>SUMIFS('FTE Detail'!$P$1:$P$99997,'FTE Detail'!$L$1:$L$99997,V$5,'FTE Detail'!$H$1:$H$99997,$B81,'FTE Detail'!$AB$1:$AB$99997,"FULL")</f>
        <v>0</v>
      </c>
      <c r="W81" s="78">
        <f t="shared" si="25"/>
        <v>0</v>
      </c>
      <c r="X81"/>
      <c r="Y81" s="55">
        <f t="shared" si="26"/>
        <v>0</v>
      </c>
      <c r="AA81" s="65">
        <f>SUMIFS('FTE Detail'!$P$1:$P$99999,'FTE Detail'!$L$1:$L$99999,"OPDD",'FTE Detail'!$H$1:$H$99999,SFPR!$B81,'FTE Detail'!$Y$1:$Y$99999,AA$77)+SUMIFS('FTE Detail'!$P$1:$P$99999,'FTE Detail'!$L$1:$L$99999,"OPID",'FTE Detail'!$H$1:$H$99999,SFPR!$B81,'FTE Detail'!$Y$1:$Y$99999,AA$77)</f>
        <v>0</v>
      </c>
      <c r="AB81" s="65">
        <f>SUMIFS('FTE Detail'!$P$1:$P$99999,'FTE Detail'!$L$1:$L$99999,"OPDD",'FTE Detail'!$H$1:$H$99999,SFPR!$B81,'FTE Detail'!$Y$1:$Y$99999,AB$77)+SUMIFS('FTE Detail'!$P$1:$P$99999,'FTE Detail'!$L$1:$L$99999,"OPID",'FTE Detail'!$H$1:$H$99999,SFPR!$B81,'FTE Detail'!$Y$1:$Y$99999,AB$77)</f>
        <v>0</v>
      </c>
      <c r="AC81" s="65">
        <f>SUMIFS('FTE Detail'!$P$1:$P$99999,'FTE Detail'!$L$1:$L$99999,"OPDD",'FTE Detail'!$H$1:$H$99999,SFPR!$B81,'FTE Detail'!$Y$1:$Y$99999,AC$77)+SUMIFS('FTE Detail'!$P$1:$P$99999,'FTE Detail'!$L$1:$L$99999,"OPID",'FTE Detail'!$H$1:$H$99999,SFPR!$B81,'FTE Detail'!$Y$1:$Y$99999,AC$77)</f>
        <v>0</v>
      </c>
      <c r="AD81" s="65">
        <f>SUMIFS('FTE Detail'!$P$1:$P$99999,'FTE Detail'!$L$1:$L$99999,"OPDD",'FTE Detail'!$H$1:$H$99999,SFPR!$B81,'FTE Detail'!$Y$1:$Y$99999,AD$77)+SUMIFS('FTE Detail'!$P$1:$P$99999,'FTE Detail'!$L$1:$L$99999,"OPID",'FTE Detail'!$H$1:$H$99999,SFPR!$B81,'FTE Detail'!$Y$1:$Y$99999,AD$77)</f>
        <v>0</v>
      </c>
      <c r="AE81" s="65">
        <f>SUMIFS('FTE Detail'!$P$1:$P$99999,'FTE Detail'!$L$1:$L$99999,"OPDD",'FTE Detail'!$H$1:$H$99999,SFPR!$B81,'FTE Detail'!$Y$1:$Y$99999,AE$77)+SUMIFS('FTE Detail'!$P$1:$P$99999,'FTE Detail'!$L$1:$L$99999,"OPID",'FTE Detail'!$H$1:$H$99999,SFPR!$B81,'FTE Detail'!$Y$1:$Y$99999,AE$77)</f>
        <v>0</v>
      </c>
      <c r="AF81" s="65">
        <f>SUMIFS('FTE Detail'!$P$1:$P$99999,'FTE Detail'!$L$1:$L$99999,"OPDD",'FTE Detail'!$H$1:$H$99999,SFPR!$B81,'FTE Detail'!$Y$1:$Y$99999,AF$77)+SUMIFS('FTE Detail'!$P$1:$P$99999,'FTE Detail'!$L$1:$L$99999,"OPID",'FTE Detail'!$H$1:$H$99999,SFPR!$B81,'FTE Detail'!$Y$1:$Y$99999,AF$77)</f>
        <v>0</v>
      </c>
    </row>
    <row r="82" spans="2:32" x14ac:dyDescent="0.3">
      <c r="B82" s="5"/>
      <c r="C82" s="37" t="e">
        <f>VLOOKUP(B82,IRN!$A$2:$B$664,2)</f>
        <v>#N/A</v>
      </c>
      <c r="G82" s="65"/>
      <c r="R82" s="65">
        <f>SUMIFS('FTE Detail'!$P$1:$P$99997,'FTE Detail'!$L$1:$L$99997,"PSOP",'FTE Detail'!$H$1:$H$99997,$B82,'FTE Detail'!$AB$1:$AB$99997,"FULL")</f>
        <v>0</v>
      </c>
      <c r="S82" s="65">
        <f>SUMIFS('FTE Detail'!$P$1:$P$99997,'FTE Detail'!$L$1:$L$99997,S$5,'FTE Detail'!$H$1:$H$99997,$B82,'FTE Detail'!$AB$1:$AB$99997,"FULL")</f>
        <v>0</v>
      </c>
      <c r="T82" s="65">
        <f>SUMIFS('FTE Detail'!$P$1:$P$99997,'FTE Detail'!$L$1:$L$99997,T$5,'FTE Detail'!$H$1:$H$99997,$B82,'FTE Detail'!$AB$1:$AB$99997,"PART")</f>
        <v>0</v>
      </c>
      <c r="U82" s="65">
        <f>SUMIFS('FTE Detail'!$P$1:$P$99997,'FTE Detail'!$L$1:$L$99997,U$5,'FTE Detail'!$H$1:$H$99997,$B82,'FTE Detail'!$AB$1:$AB$99997,"FULL")</f>
        <v>0</v>
      </c>
      <c r="V82" s="65">
        <f>SUMIFS('FTE Detail'!$P$1:$P$99997,'FTE Detail'!$L$1:$L$99997,V$5,'FTE Detail'!$H$1:$H$99997,$B82,'FTE Detail'!$AB$1:$AB$99997,"FULL")</f>
        <v>0</v>
      </c>
      <c r="W82" s="78">
        <f t="shared" si="25"/>
        <v>0</v>
      </c>
      <c r="X82"/>
      <c r="Y82" s="55">
        <f t="shared" si="26"/>
        <v>0</v>
      </c>
      <c r="AA82" s="65">
        <f>SUMIFS('FTE Detail'!$P$1:$P$99999,'FTE Detail'!$L$1:$L$99999,"OPDD",'FTE Detail'!$H$1:$H$99999,SFPR!$B82,'FTE Detail'!$Y$1:$Y$99999,AA$77)+SUMIFS('FTE Detail'!$P$1:$P$99999,'FTE Detail'!$L$1:$L$99999,"OPID",'FTE Detail'!$H$1:$H$99999,SFPR!$B82,'FTE Detail'!$Y$1:$Y$99999,AA$77)</f>
        <v>0</v>
      </c>
      <c r="AB82" s="65">
        <f>SUMIFS('FTE Detail'!$P$1:$P$99999,'FTE Detail'!$L$1:$L$99999,"OPDD",'FTE Detail'!$H$1:$H$99999,SFPR!$B82,'FTE Detail'!$Y$1:$Y$99999,AB$77)+SUMIFS('FTE Detail'!$P$1:$P$99999,'FTE Detail'!$L$1:$L$99999,"OPID",'FTE Detail'!$H$1:$H$99999,SFPR!$B82,'FTE Detail'!$Y$1:$Y$99999,AB$77)</f>
        <v>0</v>
      </c>
      <c r="AC82" s="65">
        <f>SUMIFS('FTE Detail'!$P$1:$P$99999,'FTE Detail'!$L$1:$L$99999,"OPDD",'FTE Detail'!$H$1:$H$99999,SFPR!$B82,'FTE Detail'!$Y$1:$Y$99999,AC$77)+SUMIFS('FTE Detail'!$P$1:$P$99999,'FTE Detail'!$L$1:$L$99999,"OPID",'FTE Detail'!$H$1:$H$99999,SFPR!$B82,'FTE Detail'!$Y$1:$Y$99999,AC$77)</f>
        <v>0</v>
      </c>
      <c r="AD82" s="65">
        <f>SUMIFS('FTE Detail'!$P$1:$P$99999,'FTE Detail'!$L$1:$L$99999,"OPDD",'FTE Detail'!$H$1:$H$99999,SFPR!$B82,'FTE Detail'!$Y$1:$Y$99999,AD$77)+SUMIFS('FTE Detail'!$P$1:$P$99999,'FTE Detail'!$L$1:$L$99999,"OPID",'FTE Detail'!$H$1:$H$99999,SFPR!$B82,'FTE Detail'!$Y$1:$Y$99999,AD$77)</f>
        <v>0</v>
      </c>
      <c r="AE82" s="65">
        <f>SUMIFS('FTE Detail'!$P$1:$P$99999,'FTE Detail'!$L$1:$L$99999,"OPDD",'FTE Detail'!$H$1:$H$99999,SFPR!$B82,'FTE Detail'!$Y$1:$Y$99999,AE$77)+SUMIFS('FTE Detail'!$P$1:$P$99999,'FTE Detail'!$L$1:$L$99999,"OPID",'FTE Detail'!$H$1:$H$99999,SFPR!$B82,'FTE Detail'!$Y$1:$Y$99999,AE$77)</f>
        <v>0</v>
      </c>
      <c r="AF82" s="65">
        <f>SUMIFS('FTE Detail'!$P$1:$P$99999,'FTE Detail'!$L$1:$L$99999,"OPDD",'FTE Detail'!$H$1:$H$99999,SFPR!$B82,'FTE Detail'!$Y$1:$Y$99999,AF$77)+SUMIFS('FTE Detail'!$P$1:$P$99999,'FTE Detail'!$L$1:$L$99999,"OPID",'FTE Detail'!$H$1:$H$99999,SFPR!$B82,'FTE Detail'!$Y$1:$Y$99999,AF$77)</f>
        <v>0</v>
      </c>
    </row>
    <row r="83" spans="2:32" x14ac:dyDescent="0.3">
      <c r="B83" s="5"/>
      <c r="C83" s="37" t="e">
        <f>VLOOKUP(B83,IRN!$A$2:$B$664,2)</f>
        <v>#N/A</v>
      </c>
      <c r="G83" s="65"/>
      <c r="R83" s="65">
        <f>SUMIFS('FTE Detail'!$P$1:$P$99997,'FTE Detail'!$L$1:$L$99997,"PSOP",'FTE Detail'!$H$1:$H$99997,$B83,'FTE Detail'!$AB$1:$AB$99997,"FULL")</f>
        <v>0</v>
      </c>
      <c r="S83" s="65">
        <f>SUMIFS('FTE Detail'!$P$1:$P$99997,'FTE Detail'!$L$1:$L$99997,S$5,'FTE Detail'!$H$1:$H$99997,$B83,'FTE Detail'!$AB$1:$AB$99997,"FULL")</f>
        <v>0</v>
      </c>
      <c r="T83" s="65">
        <f>SUMIFS('FTE Detail'!$P$1:$P$99997,'FTE Detail'!$L$1:$L$99997,T$5,'FTE Detail'!$H$1:$H$99997,$B83,'FTE Detail'!$AB$1:$AB$99997,"PART")</f>
        <v>0</v>
      </c>
      <c r="U83" s="65">
        <f>SUMIFS('FTE Detail'!$P$1:$P$99997,'FTE Detail'!$L$1:$L$99997,U$5,'FTE Detail'!$H$1:$H$99997,$B83,'FTE Detail'!$AB$1:$AB$99997,"FULL")</f>
        <v>0</v>
      </c>
      <c r="V83" s="65">
        <f>SUMIFS('FTE Detail'!$P$1:$P$99997,'FTE Detail'!$L$1:$L$99997,V$5,'FTE Detail'!$H$1:$H$99997,$B83,'FTE Detail'!$AB$1:$AB$99997,"FULL")</f>
        <v>0</v>
      </c>
      <c r="W83" s="78">
        <f t="shared" si="25"/>
        <v>0</v>
      </c>
      <c r="X83"/>
      <c r="Y83" s="55">
        <f t="shared" si="26"/>
        <v>0</v>
      </c>
      <c r="AA83" s="65">
        <f>SUMIFS('FTE Detail'!$P$1:$P$99999,'FTE Detail'!$L$1:$L$99999,"OPDD",'FTE Detail'!$H$1:$H$99999,SFPR!$B83,'FTE Detail'!$Y$1:$Y$99999,AA$77)+SUMIFS('FTE Detail'!$P$1:$P$99999,'FTE Detail'!$L$1:$L$99999,"OPID",'FTE Detail'!$H$1:$H$99999,SFPR!$B83,'FTE Detail'!$Y$1:$Y$99999,AA$77)</f>
        <v>0</v>
      </c>
      <c r="AB83" s="65">
        <f>SUMIFS('FTE Detail'!$P$1:$P$99999,'FTE Detail'!$L$1:$L$99999,"OPDD",'FTE Detail'!$H$1:$H$99999,SFPR!$B83,'FTE Detail'!$Y$1:$Y$99999,AB$77)+SUMIFS('FTE Detail'!$P$1:$P$99999,'FTE Detail'!$L$1:$L$99999,"OPID",'FTE Detail'!$H$1:$H$99999,SFPR!$B83,'FTE Detail'!$Y$1:$Y$99999,AB$77)</f>
        <v>0</v>
      </c>
      <c r="AC83" s="65">
        <f>SUMIFS('FTE Detail'!$P$1:$P$99999,'FTE Detail'!$L$1:$L$99999,"OPDD",'FTE Detail'!$H$1:$H$99999,SFPR!$B83,'FTE Detail'!$Y$1:$Y$99999,AC$77)+SUMIFS('FTE Detail'!$P$1:$P$99999,'FTE Detail'!$L$1:$L$99999,"OPID",'FTE Detail'!$H$1:$H$99999,SFPR!$B83,'FTE Detail'!$Y$1:$Y$99999,AC$77)</f>
        <v>0</v>
      </c>
      <c r="AD83" s="65">
        <f>SUMIFS('FTE Detail'!$P$1:$P$99999,'FTE Detail'!$L$1:$L$99999,"OPDD",'FTE Detail'!$H$1:$H$99999,SFPR!$B83,'FTE Detail'!$Y$1:$Y$99999,AD$77)+SUMIFS('FTE Detail'!$P$1:$P$99999,'FTE Detail'!$L$1:$L$99999,"OPID",'FTE Detail'!$H$1:$H$99999,SFPR!$B83,'FTE Detail'!$Y$1:$Y$99999,AD$77)</f>
        <v>0</v>
      </c>
      <c r="AE83" s="65">
        <f>SUMIFS('FTE Detail'!$P$1:$P$99999,'FTE Detail'!$L$1:$L$99999,"OPDD",'FTE Detail'!$H$1:$H$99999,SFPR!$B83,'FTE Detail'!$Y$1:$Y$99999,AE$77)+SUMIFS('FTE Detail'!$P$1:$P$99999,'FTE Detail'!$L$1:$L$99999,"OPID",'FTE Detail'!$H$1:$H$99999,SFPR!$B83,'FTE Detail'!$Y$1:$Y$99999,AE$77)</f>
        <v>0</v>
      </c>
      <c r="AF83" s="65">
        <f>SUMIFS('FTE Detail'!$P$1:$P$99999,'FTE Detail'!$L$1:$L$99999,"OPDD",'FTE Detail'!$H$1:$H$99999,SFPR!$B83,'FTE Detail'!$Y$1:$Y$99999,AF$77)+SUMIFS('FTE Detail'!$P$1:$P$99999,'FTE Detail'!$L$1:$L$99999,"OPID",'FTE Detail'!$H$1:$H$99999,SFPR!$B83,'FTE Detail'!$Y$1:$Y$99999,AF$77)</f>
        <v>0</v>
      </c>
    </row>
    <row r="84" spans="2:32" x14ac:dyDescent="0.3">
      <c r="B84" s="5"/>
      <c r="C84" s="37" t="e">
        <f>VLOOKUP(B84,IRN!$A$2:$B$664,2)</f>
        <v>#N/A</v>
      </c>
      <c r="G84" s="65"/>
      <c r="R84" s="65">
        <f>SUMIFS('FTE Detail'!$P$1:$P$99997,'FTE Detail'!$L$1:$L$99997,"PSOP",'FTE Detail'!$H$1:$H$99997,$B84,'FTE Detail'!$AB$1:$AB$99997,"FULL")</f>
        <v>0</v>
      </c>
      <c r="S84" s="65">
        <f>SUMIFS('FTE Detail'!$P$1:$P$99997,'FTE Detail'!$L$1:$L$99997,S$5,'FTE Detail'!$H$1:$H$99997,$B84,'FTE Detail'!$AB$1:$AB$99997,"FULL")</f>
        <v>0</v>
      </c>
      <c r="T84" s="65">
        <f>SUMIFS('FTE Detail'!$P$1:$P$99997,'FTE Detail'!$L$1:$L$99997,T$5,'FTE Detail'!$H$1:$H$99997,$B84,'FTE Detail'!$AB$1:$AB$99997,"PART")</f>
        <v>0</v>
      </c>
      <c r="U84" s="65">
        <f>SUMIFS('FTE Detail'!$P$1:$P$99997,'FTE Detail'!$L$1:$L$99997,U$5,'FTE Detail'!$H$1:$H$99997,$B84,'FTE Detail'!$AB$1:$AB$99997,"FULL")</f>
        <v>0</v>
      </c>
      <c r="V84" s="65">
        <f>SUMIFS('FTE Detail'!$P$1:$P$99997,'FTE Detail'!$L$1:$L$99997,V$5,'FTE Detail'!$H$1:$H$99997,$B84,'FTE Detail'!$AB$1:$AB$99997,"FULL")</f>
        <v>0</v>
      </c>
      <c r="W84" s="78">
        <f t="shared" si="25"/>
        <v>0</v>
      </c>
      <c r="X84"/>
      <c r="Y84" s="55">
        <f t="shared" si="26"/>
        <v>0</v>
      </c>
      <c r="AA84" s="65">
        <f>SUMIFS('FTE Detail'!$P$1:$P$99999,'FTE Detail'!$L$1:$L$99999,"OPDD",'FTE Detail'!$H$1:$H$99999,SFPR!$B84,'FTE Detail'!$Y$1:$Y$99999,AA$77)+SUMIFS('FTE Detail'!$P$1:$P$99999,'FTE Detail'!$L$1:$L$99999,"OPID",'FTE Detail'!$H$1:$H$99999,SFPR!$B84,'FTE Detail'!$Y$1:$Y$99999,AA$77)</f>
        <v>0</v>
      </c>
      <c r="AB84" s="65">
        <f>SUMIFS('FTE Detail'!$P$1:$P$99999,'FTE Detail'!$L$1:$L$99999,"OPDD",'FTE Detail'!$H$1:$H$99999,SFPR!$B84,'FTE Detail'!$Y$1:$Y$99999,AB$77)+SUMIFS('FTE Detail'!$P$1:$P$99999,'FTE Detail'!$L$1:$L$99999,"OPID",'FTE Detail'!$H$1:$H$99999,SFPR!$B84,'FTE Detail'!$Y$1:$Y$99999,AB$77)</f>
        <v>0</v>
      </c>
      <c r="AC84" s="65">
        <f>SUMIFS('FTE Detail'!$P$1:$P$99999,'FTE Detail'!$L$1:$L$99999,"OPDD",'FTE Detail'!$H$1:$H$99999,SFPR!$B84,'FTE Detail'!$Y$1:$Y$99999,AC$77)+SUMIFS('FTE Detail'!$P$1:$P$99999,'FTE Detail'!$L$1:$L$99999,"OPID",'FTE Detail'!$H$1:$H$99999,SFPR!$B84,'FTE Detail'!$Y$1:$Y$99999,AC$77)</f>
        <v>0</v>
      </c>
      <c r="AD84" s="65">
        <f>SUMIFS('FTE Detail'!$P$1:$P$99999,'FTE Detail'!$L$1:$L$99999,"OPDD",'FTE Detail'!$H$1:$H$99999,SFPR!$B84,'FTE Detail'!$Y$1:$Y$99999,AD$77)+SUMIFS('FTE Detail'!$P$1:$P$99999,'FTE Detail'!$L$1:$L$99999,"OPID",'FTE Detail'!$H$1:$H$99999,SFPR!$B84,'FTE Detail'!$Y$1:$Y$99999,AD$77)</f>
        <v>0</v>
      </c>
      <c r="AE84" s="65">
        <f>SUMIFS('FTE Detail'!$P$1:$P$99999,'FTE Detail'!$L$1:$L$99999,"OPDD",'FTE Detail'!$H$1:$H$99999,SFPR!$B84,'FTE Detail'!$Y$1:$Y$99999,AE$77)+SUMIFS('FTE Detail'!$P$1:$P$99999,'FTE Detail'!$L$1:$L$99999,"OPID",'FTE Detail'!$H$1:$H$99999,SFPR!$B84,'FTE Detail'!$Y$1:$Y$99999,AE$77)</f>
        <v>0</v>
      </c>
      <c r="AF84" s="65">
        <f>SUMIFS('FTE Detail'!$P$1:$P$99999,'FTE Detail'!$L$1:$L$99999,"OPDD",'FTE Detail'!$H$1:$H$99999,SFPR!$B84,'FTE Detail'!$Y$1:$Y$99999,AF$77)+SUMIFS('FTE Detail'!$P$1:$P$99999,'FTE Detail'!$L$1:$L$99999,"OPID",'FTE Detail'!$H$1:$H$99999,SFPR!$B84,'FTE Detail'!$Y$1:$Y$99999,AF$77)</f>
        <v>0</v>
      </c>
    </row>
    <row r="85" spans="2:32" x14ac:dyDescent="0.3">
      <c r="B85" s="5"/>
      <c r="C85" s="37" t="e">
        <f>VLOOKUP(B85,IRN!$A$2:$B$664,2)</f>
        <v>#N/A</v>
      </c>
      <c r="G85" s="65"/>
      <c r="R85" s="65">
        <f>SUMIFS('FTE Detail'!$P$1:$P$99997,'FTE Detail'!$L$1:$L$99997,"PSOP",'FTE Detail'!$H$1:$H$99997,$B85,'FTE Detail'!$AB$1:$AB$99997,"FULL")</f>
        <v>0</v>
      </c>
      <c r="S85" s="65">
        <f>SUMIFS('FTE Detail'!$P$1:$P$99997,'FTE Detail'!$L$1:$L$99997,S$5,'FTE Detail'!$H$1:$H$99997,$B85,'FTE Detail'!$AB$1:$AB$99997,"FULL")</f>
        <v>0</v>
      </c>
      <c r="T85" s="65">
        <f>SUMIFS('FTE Detail'!$P$1:$P$99997,'FTE Detail'!$L$1:$L$99997,T$5,'FTE Detail'!$H$1:$H$99997,$B85,'FTE Detail'!$AB$1:$AB$99997,"PART")</f>
        <v>0</v>
      </c>
      <c r="U85" s="65">
        <f>SUMIFS('FTE Detail'!$P$1:$P$99997,'FTE Detail'!$L$1:$L$99997,U$5,'FTE Detail'!$H$1:$H$99997,$B85,'FTE Detail'!$AB$1:$AB$99997,"FULL")</f>
        <v>0</v>
      </c>
      <c r="V85" s="65">
        <f>SUMIFS('FTE Detail'!$P$1:$P$99997,'FTE Detail'!$L$1:$L$99997,V$5,'FTE Detail'!$H$1:$H$99997,$B85,'FTE Detail'!$AB$1:$AB$99997,"FULL")</f>
        <v>0</v>
      </c>
      <c r="W85" s="78">
        <f t="shared" si="25"/>
        <v>0</v>
      </c>
      <c r="X85"/>
      <c r="Y85" s="55">
        <f t="shared" si="26"/>
        <v>0</v>
      </c>
      <c r="AA85" s="65">
        <f>SUMIFS('FTE Detail'!$P$1:$P$99999,'FTE Detail'!$L$1:$L$99999,"OPDD",'FTE Detail'!$H$1:$H$99999,SFPR!$B85,'FTE Detail'!$Y$1:$Y$99999,AA$77)+SUMIFS('FTE Detail'!$P$1:$P$99999,'FTE Detail'!$L$1:$L$99999,"OPID",'FTE Detail'!$H$1:$H$99999,SFPR!$B85,'FTE Detail'!$Y$1:$Y$99999,AA$77)</f>
        <v>0</v>
      </c>
      <c r="AB85" s="65">
        <f>SUMIFS('FTE Detail'!$P$1:$P$99999,'FTE Detail'!$L$1:$L$99999,"OPDD",'FTE Detail'!$H$1:$H$99999,SFPR!$B85,'FTE Detail'!$Y$1:$Y$99999,AB$77)+SUMIFS('FTE Detail'!$P$1:$P$99999,'FTE Detail'!$L$1:$L$99999,"OPID",'FTE Detail'!$H$1:$H$99999,SFPR!$B85,'FTE Detail'!$Y$1:$Y$99999,AB$77)</f>
        <v>0</v>
      </c>
      <c r="AC85" s="65">
        <f>SUMIFS('FTE Detail'!$P$1:$P$99999,'FTE Detail'!$L$1:$L$99999,"OPDD",'FTE Detail'!$H$1:$H$99999,SFPR!$B85,'FTE Detail'!$Y$1:$Y$99999,AC$77)+SUMIFS('FTE Detail'!$P$1:$P$99999,'FTE Detail'!$L$1:$L$99999,"OPID",'FTE Detail'!$H$1:$H$99999,SFPR!$B85,'FTE Detail'!$Y$1:$Y$99999,AC$77)</f>
        <v>0</v>
      </c>
      <c r="AD85" s="65">
        <f>SUMIFS('FTE Detail'!$P$1:$P$99999,'FTE Detail'!$L$1:$L$99999,"OPDD",'FTE Detail'!$H$1:$H$99999,SFPR!$B85,'FTE Detail'!$Y$1:$Y$99999,AD$77)+SUMIFS('FTE Detail'!$P$1:$P$99999,'FTE Detail'!$L$1:$L$99999,"OPID",'FTE Detail'!$H$1:$H$99999,SFPR!$B85,'FTE Detail'!$Y$1:$Y$99999,AD$77)</f>
        <v>0</v>
      </c>
      <c r="AE85" s="65">
        <f>SUMIFS('FTE Detail'!$P$1:$P$99999,'FTE Detail'!$L$1:$L$99999,"OPDD",'FTE Detail'!$H$1:$H$99999,SFPR!$B85,'FTE Detail'!$Y$1:$Y$99999,AE$77)+SUMIFS('FTE Detail'!$P$1:$P$99999,'FTE Detail'!$L$1:$L$99999,"OPID",'FTE Detail'!$H$1:$H$99999,SFPR!$B85,'FTE Detail'!$Y$1:$Y$99999,AE$77)</f>
        <v>0</v>
      </c>
      <c r="AF85" s="65">
        <f>SUMIFS('FTE Detail'!$P$1:$P$99999,'FTE Detail'!$L$1:$L$99999,"OPDD",'FTE Detail'!$H$1:$H$99999,SFPR!$B85,'FTE Detail'!$Y$1:$Y$99999,AF$77)+SUMIFS('FTE Detail'!$P$1:$P$99999,'FTE Detail'!$L$1:$L$99999,"OPID",'FTE Detail'!$H$1:$H$99999,SFPR!$B85,'FTE Detail'!$Y$1:$Y$99999,AF$77)</f>
        <v>0</v>
      </c>
    </row>
    <row r="86" spans="2:32" x14ac:dyDescent="0.3">
      <c r="B86" s="5"/>
      <c r="C86" s="37" t="e">
        <f>VLOOKUP(B86,IRN!$A$2:$B$664,2)</f>
        <v>#N/A</v>
      </c>
      <c r="G86" s="65"/>
      <c r="R86" s="65">
        <f>SUMIFS('FTE Detail'!$P$1:$P$99997,'FTE Detail'!$L$1:$L$99997,"PSOP",'FTE Detail'!$H$1:$H$99997,$B86,'FTE Detail'!$AB$1:$AB$99997,"FULL")</f>
        <v>0</v>
      </c>
      <c r="S86" s="65">
        <f>SUMIFS('FTE Detail'!$P$1:$P$99997,'FTE Detail'!$L$1:$L$99997,S$5,'FTE Detail'!$H$1:$H$99997,$B86,'FTE Detail'!$AB$1:$AB$99997,"FULL")</f>
        <v>0</v>
      </c>
      <c r="T86" s="65">
        <f>SUMIFS('FTE Detail'!$P$1:$P$99997,'FTE Detail'!$L$1:$L$99997,T$5,'FTE Detail'!$H$1:$H$99997,$B86,'FTE Detail'!$AB$1:$AB$99997,"PART")</f>
        <v>0</v>
      </c>
      <c r="U86" s="65">
        <f>SUMIFS('FTE Detail'!$P$1:$P$99997,'FTE Detail'!$L$1:$L$99997,U$5,'FTE Detail'!$H$1:$H$99997,$B86,'FTE Detail'!$AB$1:$AB$99997,"FULL")</f>
        <v>0</v>
      </c>
      <c r="V86" s="65">
        <f>SUMIFS('FTE Detail'!$P$1:$P$99997,'FTE Detail'!$L$1:$L$99997,V$5,'FTE Detail'!$H$1:$H$99997,$B86,'FTE Detail'!$AB$1:$AB$99997,"FULL")</f>
        <v>0</v>
      </c>
      <c r="W86" s="78">
        <f t="shared" si="25"/>
        <v>0</v>
      </c>
      <c r="X86"/>
      <c r="Y86" s="55">
        <f t="shared" si="26"/>
        <v>0</v>
      </c>
      <c r="AA86" s="65">
        <f>SUMIFS('FTE Detail'!$P$1:$P$99999,'FTE Detail'!$L$1:$L$99999,"OPDD",'FTE Detail'!$H$1:$H$99999,SFPR!$B86,'FTE Detail'!$Y$1:$Y$99999,AA$77)+SUMIFS('FTE Detail'!$P$1:$P$99999,'FTE Detail'!$L$1:$L$99999,"OPID",'FTE Detail'!$H$1:$H$99999,SFPR!$B86,'FTE Detail'!$Y$1:$Y$99999,AA$77)</f>
        <v>0</v>
      </c>
      <c r="AB86" s="65">
        <f>SUMIFS('FTE Detail'!$P$1:$P$99999,'FTE Detail'!$L$1:$L$99999,"OPDD",'FTE Detail'!$H$1:$H$99999,SFPR!$B86,'FTE Detail'!$Y$1:$Y$99999,AB$77)+SUMIFS('FTE Detail'!$P$1:$P$99999,'FTE Detail'!$L$1:$L$99999,"OPID",'FTE Detail'!$H$1:$H$99999,SFPR!$B86,'FTE Detail'!$Y$1:$Y$99999,AB$77)</f>
        <v>0</v>
      </c>
      <c r="AC86" s="65">
        <f>SUMIFS('FTE Detail'!$P$1:$P$99999,'FTE Detail'!$L$1:$L$99999,"OPDD",'FTE Detail'!$H$1:$H$99999,SFPR!$B86,'FTE Detail'!$Y$1:$Y$99999,AC$77)+SUMIFS('FTE Detail'!$P$1:$P$99999,'FTE Detail'!$L$1:$L$99999,"OPID",'FTE Detail'!$H$1:$H$99999,SFPR!$B86,'FTE Detail'!$Y$1:$Y$99999,AC$77)</f>
        <v>0</v>
      </c>
      <c r="AD86" s="65">
        <f>SUMIFS('FTE Detail'!$P$1:$P$99999,'FTE Detail'!$L$1:$L$99999,"OPDD",'FTE Detail'!$H$1:$H$99999,SFPR!$B86,'FTE Detail'!$Y$1:$Y$99999,AD$77)+SUMIFS('FTE Detail'!$P$1:$P$99999,'FTE Detail'!$L$1:$L$99999,"OPID",'FTE Detail'!$H$1:$H$99999,SFPR!$B86,'FTE Detail'!$Y$1:$Y$99999,AD$77)</f>
        <v>0</v>
      </c>
      <c r="AE86" s="65">
        <f>SUMIFS('FTE Detail'!$P$1:$P$99999,'FTE Detail'!$L$1:$L$99999,"OPDD",'FTE Detail'!$H$1:$H$99999,SFPR!$B86,'FTE Detail'!$Y$1:$Y$99999,AE$77)+SUMIFS('FTE Detail'!$P$1:$P$99999,'FTE Detail'!$L$1:$L$99999,"OPID",'FTE Detail'!$H$1:$H$99999,SFPR!$B86,'FTE Detail'!$Y$1:$Y$99999,AE$77)</f>
        <v>0</v>
      </c>
      <c r="AF86" s="65">
        <f>SUMIFS('FTE Detail'!$P$1:$P$99999,'FTE Detail'!$L$1:$L$99999,"OPDD",'FTE Detail'!$H$1:$H$99999,SFPR!$B86,'FTE Detail'!$Y$1:$Y$99999,AF$77)+SUMIFS('FTE Detail'!$P$1:$P$99999,'FTE Detail'!$L$1:$L$99999,"OPID",'FTE Detail'!$H$1:$H$99999,SFPR!$B86,'FTE Detail'!$Y$1:$Y$99999,AF$77)</f>
        <v>0</v>
      </c>
    </row>
    <row r="87" spans="2:32" x14ac:dyDescent="0.3">
      <c r="B87" s="5"/>
      <c r="C87" s="37" t="e">
        <f>VLOOKUP(B87,IRN!$A$2:$B$664,2)</f>
        <v>#N/A</v>
      </c>
      <c r="G87" s="65"/>
      <c r="R87" s="65">
        <f>SUMIFS('FTE Detail'!$P$1:$P$99997,'FTE Detail'!$L$1:$L$99997,"PSOP",'FTE Detail'!$H$1:$H$99997,$B87,'FTE Detail'!$AB$1:$AB$99997,"FULL")</f>
        <v>0</v>
      </c>
      <c r="S87" s="65">
        <f>SUMIFS('FTE Detail'!$P$1:$P$99997,'FTE Detail'!$L$1:$L$99997,S$5,'FTE Detail'!$H$1:$H$99997,$B87,'FTE Detail'!$AB$1:$AB$99997,"FULL")</f>
        <v>0</v>
      </c>
      <c r="T87" s="65">
        <f>SUMIFS('FTE Detail'!$P$1:$P$99997,'FTE Detail'!$L$1:$L$99997,T$5,'FTE Detail'!$H$1:$H$99997,$B87,'FTE Detail'!$AB$1:$AB$99997,"PART")</f>
        <v>0</v>
      </c>
      <c r="U87" s="65">
        <f>SUMIFS('FTE Detail'!$P$1:$P$99997,'FTE Detail'!$L$1:$L$99997,U$5,'FTE Detail'!$H$1:$H$99997,$B87,'FTE Detail'!$AB$1:$AB$99997,"FULL")</f>
        <v>0</v>
      </c>
      <c r="V87" s="65">
        <f>SUMIFS('FTE Detail'!$P$1:$P$99997,'FTE Detail'!$L$1:$L$99997,V$5,'FTE Detail'!$H$1:$H$99997,$B87,'FTE Detail'!$AB$1:$AB$99997,"FULL")</f>
        <v>0</v>
      </c>
      <c r="W87" s="78">
        <f t="shared" si="25"/>
        <v>0</v>
      </c>
      <c r="X87"/>
      <c r="Y87" s="55">
        <f t="shared" si="26"/>
        <v>0</v>
      </c>
      <c r="AA87" s="65">
        <f>SUMIFS('FTE Detail'!$P$1:$P$99999,'FTE Detail'!$L$1:$L$99999,"OPDD",'FTE Detail'!$H$1:$H$99999,SFPR!$B87,'FTE Detail'!$Y$1:$Y$99999,AA$77)+SUMIFS('FTE Detail'!$P$1:$P$99999,'FTE Detail'!$L$1:$L$99999,"OPID",'FTE Detail'!$H$1:$H$99999,SFPR!$B87,'FTE Detail'!$Y$1:$Y$99999,AA$77)</f>
        <v>0</v>
      </c>
      <c r="AB87" s="65">
        <f>SUMIFS('FTE Detail'!$P$1:$P$99999,'FTE Detail'!$L$1:$L$99999,"OPDD",'FTE Detail'!$H$1:$H$99999,SFPR!$B87,'FTE Detail'!$Y$1:$Y$99999,AB$77)+SUMIFS('FTE Detail'!$P$1:$P$99999,'FTE Detail'!$L$1:$L$99999,"OPID",'FTE Detail'!$H$1:$H$99999,SFPR!$B87,'FTE Detail'!$Y$1:$Y$99999,AB$77)</f>
        <v>0</v>
      </c>
      <c r="AC87" s="65">
        <f>SUMIFS('FTE Detail'!$P$1:$P$99999,'FTE Detail'!$L$1:$L$99999,"OPDD",'FTE Detail'!$H$1:$H$99999,SFPR!$B87,'FTE Detail'!$Y$1:$Y$99999,AC$77)+SUMIFS('FTE Detail'!$P$1:$P$99999,'FTE Detail'!$L$1:$L$99999,"OPID",'FTE Detail'!$H$1:$H$99999,SFPR!$B87,'FTE Detail'!$Y$1:$Y$99999,AC$77)</f>
        <v>0</v>
      </c>
      <c r="AD87" s="65">
        <f>SUMIFS('FTE Detail'!$P$1:$P$99999,'FTE Detail'!$L$1:$L$99999,"OPDD",'FTE Detail'!$H$1:$H$99999,SFPR!$B87,'FTE Detail'!$Y$1:$Y$99999,AD$77)+SUMIFS('FTE Detail'!$P$1:$P$99999,'FTE Detail'!$L$1:$L$99999,"OPID",'FTE Detail'!$H$1:$H$99999,SFPR!$B87,'FTE Detail'!$Y$1:$Y$99999,AD$77)</f>
        <v>0</v>
      </c>
      <c r="AE87" s="65">
        <f>SUMIFS('FTE Detail'!$P$1:$P$99999,'FTE Detail'!$L$1:$L$99999,"OPDD",'FTE Detail'!$H$1:$H$99999,SFPR!$B87,'FTE Detail'!$Y$1:$Y$99999,AE$77)+SUMIFS('FTE Detail'!$P$1:$P$99999,'FTE Detail'!$L$1:$L$99999,"OPID",'FTE Detail'!$H$1:$H$99999,SFPR!$B87,'FTE Detail'!$Y$1:$Y$99999,AE$77)</f>
        <v>0</v>
      </c>
      <c r="AF87" s="65">
        <f>SUMIFS('FTE Detail'!$P$1:$P$99999,'FTE Detail'!$L$1:$L$99999,"OPDD",'FTE Detail'!$H$1:$H$99999,SFPR!$B87,'FTE Detail'!$Y$1:$Y$99999,AF$77)+SUMIFS('FTE Detail'!$P$1:$P$99999,'FTE Detail'!$L$1:$L$99999,"OPID",'FTE Detail'!$H$1:$H$99999,SFPR!$B87,'FTE Detail'!$Y$1:$Y$99999,AF$77)</f>
        <v>0</v>
      </c>
    </row>
    <row r="88" spans="2:32" x14ac:dyDescent="0.3">
      <c r="B88" s="5"/>
      <c r="C88" s="37" t="e">
        <f>VLOOKUP(B88,IRN!$A$2:$B$664,2)</f>
        <v>#N/A</v>
      </c>
      <c r="G88" s="65"/>
      <c r="R88" s="65">
        <f>SUMIFS('FTE Detail'!$P$1:$P$99997,'FTE Detail'!$L$1:$L$99997,"PSOP",'FTE Detail'!$H$1:$H$99997,$B88,'FTE Detail'!$AB$1:$AB$99997,"FULL")</f>
        <v>0</v>
      </c>
      <c r="S88" s="65">
        <f>SUMIFS('FTE Detail'!$P$1:$P$99997,'FTE Detail'!$L$1:$L$99997,S$5,'FTE Detail'!$H$1:$H$99997,$B88,'FTE Detail'!$AB$1:$AB$99997,"FULL")</f>
        <v>0</v>
      </c>
      <c r="T88" s="65">
        <f>SUMIFS('FTE Detail'!$P$1:$P$99997,'FTE Detail'!$L$1:$L$99997,T$5,'FTE Detail'!$H$1:$H$99997,$B88,'FTE Detail'!$AB$1:$AB$99997,"PART")</f>
        <v>0</v>
      </c>
      <c r="U88" s="65">
        <f>SUMIFS('FTE Detail'!$P$1:$P$99997,'FTE Detail'!$L$1:$L$99997,U$5,'FTE Detail'!$H$1:$H$99997,$B88,'FTE Detail'!$AB$1:$AB$99997,"FULL")</f>
        <v>0</v>
      </c>
      <c r="V88" s="65">
        <f>SUMIFS('FTE Detail'!$P$1:$P$99997,'FTE Detail'!$L$1:$L$99997,V$5,'FTE Detail'!$H$1:$H$99997,$B88,'FTE Detail'!$AB$1:$AB$99997,"FULL")</f>
        <v>0</v>
      </c>
      <c r="W88" s="78">
        <f t="shared" si="25"/>
        <v>0</v>
      </c>
      <c r="X88"/>
      <c r="Y88" s="55">
        <f t="shared" si="26"/>
        <v>0</v>
      </c>
      <c r="AA88" s="65">
        <f>SUMIFS('FTE Detail'!$P$1:$P$99999,'FTE Detail'!$L$1:$L$99999,"OPDD",'FTE Detail'!$H$1:$H$99999,SFPR!$B88,'FTE Detail'!$Y$1:$Y$99999,AA$77)+SUMIFS('FTE Detail'!$P$1:$P$99999,'FTE Detail'!$L$1:$L$99999,"OPID",'FTE Detail'!$H$1:$H$99999,SFPR!$B88,'FTE Detail'!$Y$1:$Y$99999,AA$77)</f>
        <v>0</v>
      </c>
      <c r="AB88" s="65">
        <f>SUMIFS('FTE Detail'!$P$1:$P$99999,'FTE Detail'!$L$1:$L$99999,"OPDD",'FTE Detail'!$H$1:$H$99999,SFPR!$B88,'FTE Detail'!$Y$1:$Y$99999,AB$77)+SUMIFS('FTE Detail'!$P$1:$P$99999,'FTE Detail'!$L$1:$L$99999,"OPID",'FTE Detail'!$H$1:$H$99999,SFPR!$B88,'FTE Detail'!$Y$1:$Y$99999,AB$77)</f>
        <v>0</v>
      </c>
      <c r="AC88" s="65">
        <f>SUMIFS('FTE Detail'!$P$1:$P$99999,'FTE Detail'!$L$1:$L$99999,"OPDD",'FTE Detail'!$H$1:$H$99999,SFPR!$B88,'FTE Detail'!$Y$1:$Y$99999,AC$77)+SUMIFS('FTE Detail'!$P$1:$P$99999,'FTE Detail'!$L$1:$L$99999,"OPID",'FTE Detail'!$H$1:$H$99999,SFPR!$B88,'FTE Detail'!$Y$1:$Y$99999,AC$77)</f>
        <v>0</v>
      </c>
      <c r="AD88" s="65">
        <f>SUMIFS('FTE Detail'!$P$1:$P$99999,'FTE Detail'!$L$1:$L$99999,"OPDD",'FTE Detail'!$H$1:$H$99999,SFPR!$B88,'FTE Detail'!$Y$1:$Y$99999,AD$77)+SUMIFS('FTE Detail'!$P$1:$P$99999,'FTE Detail'!$L$1:$L$99999,"OPID",'FTE Detail'!$H$1:$H$99999,SFPR!$B88,'FTE Detail'!$Y$1:$Y$99999,AD$77)</f>
        <v>0</v>
      </c>
      <c r="AE88" s="65">
        <f>SUMIFS('FTE Detail'!$P$1:$P$99999,'FTE Detail'!$L$1:$L$99999,"OPDD",'FTE Detail'!$H$1:$H$99999,SFPR!$B88,'FTE Detail'!$Y$1:$Y$99999,AE$77)+SUMIFS('FTE Detail'!$P$1:$P$99999,'FTE Detail'!$L$1:$L$99999,"OPID",'FTE Detail'!$H$1:$H$99999,SFPR!$B88,'FTE Detail'!$Y$1:$Y$99999,AE$77)</f>
        <v>0</v>
      </c>
      <c r="AF88" s="65">
        <f>SUMIFS('FTE Detail'!$P$1:$P$99999,'FTE Detail'!$L$1:$L$99999,"OPDD",'FTE Detail'!$H$1:$H$99999,SFPR!$B88,'FTE Detail'!$Y$1:$Y$99999,AF$77)+SUMIFS('FTE Detail'!$P$1:$P$99999,'FTE Detail'!$L$1:$L$99999,"OPID",'FTE Detail'!$H$1:$H$99999,SFPR!$B88,'FTE Detail'!$Y$1:$Y$99999,AF$77)</f>
        <v>0</v>
      </c>
    </row>
    <row r="89" spans="2:32" x14ac:dyDescent="0.3">
      <c r="B89" s="5"/>
      <c r="C89" s="37" t="e">
        <f>VLOOKUP(B89,IRN!$A$2:$B$664,2)</f>
        <v>#N/A</v>
      </c>
      <c r="G89" s="65"/>
      <c r="R89" s="65">
        <f>SUMIFS('FTE Detail'!$P$1:$P$99997,'FTE Detail'!$L$1:$L$99997,"PSOP",'FTE Detail'!$H$1:$H$99997,$B89,'FTE Detail'!$AB$1:$AB$99997,"FULL")</f>
        <v>0</v>
      </c>
      <c r="S89" s="65">
        <f>SUMIFS('FTE Detail'!$P$1:$P$99997,'FTE Detail'!$L$1:$L$99997,S$5,'FTE Detail'!$H$1:$H$99997,$B89,'FTE Detail'!$AB$1:$AB$99997,"FULL")</f>
        <v>0</v>
      </c>
      <c r="T89" s="65">
        <f>SUMIFS('FTE Detail'!$P$1:$P$99997,'FTE Detail'!$L$1:$L$99997,T$5,'FTE Detail'!$H$1:$H$99997,$B89,'FTE Detail'!$AB$1:$AB$99997,"PART")</f>
        <v>0</v>
      </c>
      <c r="U89" s="65">
        <f>SUMIFS('FTE Detail'!$P$1:$P$99997,'FTE Detail'!$L$1:$L$99997,U$5,'FTE Detail'!$H$1:$H$99997,$B89,'FTE Detail'!$AB$1:$AB$99997,"FULL")</f>
        <v>0</v>
      </c>
      <c r="V89" s="65">
        <f>SUMIFS('FTE Detail'!$P$1:$P$99997,'FTE Detail'!$L$1:$L$99997,V$5,'FTE Detail'!$H$1:$H$99997,$B89,'FTE Detail'!$AB$1:$AB$99997,"FULL")</f>
        <v>0</v>
      </c>
      <c r="W89" s="78">
        <f t="shared" si="25"/>
        <v>0</v>
      </c>
      <c r="X89"/>
      <c r="Y89" s="55">
        <f t="shared" si="26"/>
        <v>0</v>
      </c>
      <c r="AA89" s="65">
        <f>SUMIFS('FTE Detail'!$P$1:$P$99999,'FTE Detail'!$L$1:$L$99999,"OPDD",'FTE Detail'!$H$1:$H$99999,SFPR!$B89,'FTE Detail'!$Y$1:$Y$99999,AA$77)+SUMIFS('FTE Detail'!$P$1:$P$99999,'FTE Detail'!$L$1:$L$99999,"OPID",'FTE Detail'!$H$1:$H$99999,SFPR!$B89,'FTE Detail'!$Y$1:$Y$99999,AA$77)</f>
        <v>0</v>
      </c>
      <c r="AB89" s="65">
        <f>SUMIFS('FTE Detail'!$P$1:$P$99999,'FTE Detail'!$L$1:$L$99999,"OPDD",'FTE Detail'!$H$1:$H$99999,SFPR!$B89,'FTE Detail'!$Y$1:$Y$99999,AB$77)+SUMIFS('FTE Detail'!$P$1:$P$99999,'FTE Detail'!$L$1:$L$99999,"OPID",'FTE Detail'!$H$1:$H$99999,SFPR!$B89,'FTE Detail'!$Y$1:$Y$99999,AB$77)</f>
        <v>0</v>
      </c>
      <c r="AC89" s="65">
        <f>SUMIFS('FTE Detail'!$P$1:$P$99999,'FTE Detail'!$L$1:$L$99999,"OPDD",'FTE Detail'!$H$1:$H$99999,SFPR!$B89,'FTE Detail'!$Y$1:$Y$99999,AC$77)+SUMIFS('FTE Detail'!$P$1:$P$99999,'FTE Detail'!$L$1:$L$99999,"OPID",'FTE Detail'!$H$1:$H$99999,SFPR!$B89,'FTE Detail'!$Y$1:$Y$99999,AC$77)</f>
        <v>0</v>
      </c>
      <c r="AD89" s="65">
        <f>SUMIFS('FTE Detail'!$P$1:$P$99999,'FTE Detail'!$L$1:$L$99999,"OPDD",'FTE Detail'!$H$1:$H$99999,SFPR!$B89,'FTE Detail'!$Y$1:$Y$99999,AD$77)+SUMIFS('FTE Detail'!$P$1:$P$99999,'FTE Detail'!$L$1:$L$99999,"OPID",'FTE Detail'!$H$1:$H$99999,SFPR!$B89,'FTE Detail'!$Y$1:$Y$99999,AD$77)</f>
        <v>0</v>
      </c>
      <c r="AE89" s="65">
        <f>SUMIFS('FTE Detail'!$P$1:$P$99999,'FTE Detail'!$L$1:$L$99999,"OPDD",'FTE Detail'!$H$1:$H$99999,SFPR!$B89,'FTE Detail'!$Y$1:$Y$99999,AE$77)+SUMIFS('FTE Detail'!$P$1:$P$99999,'FTE Detail'!$L$1:$L$99999,"OPID",'FTE Detail'!$H$1:$H$99999,SFPR!$B89,'FTE Detail'!$Y$1:$Y$99999,AE$77)</f>
        <v>0</v>
      </c>
      <c r="AF89" s="65">
        <f>SUMIFS('FTE Detail'!$P$1:$P$99999,'FTE Detail'!$L$1:$L$99999,"OPDD",'FTE Detail'!$H$1:$H$99999,SFPR!$B89,'FTE Detail'!$Y$1:$Y$99999,AF$77)+SUMIFS('FTE Detail'!$P$1:$P$99999,'FTE Detail'!$L$1:$L$99999,"OPID",'FTE Detail'!$H$1:$H$99999,SFPR!$B89,'FTE Detail'!$Y$1:$Y$99999,AF$77)</f>
        <v>0</v>
      </c>
    </row>
    <row r="90" spans="2:32" x14ac:dyDescent="0.3">
      <c r="B90" s="5"/>
      <c r="C90" s="37" t="e">
        <f>VLOOKUP(B90,IRN!$A$2:$B$664,2)</f>
        <v>#N/A</v>
      </c>
      <c r="G90" s="65"/>
      <c r="R90" s="65">
        <f>SUMIFS('FTE Detail'!$P$1:$P$99997,'FTE Detail'!$L$1:$L$99997,"PSOP",'FTE Detail'!$H$1:$H$99997,$B90,'FTE Detail'!$AB$1:$AB$99997,"FULL")</f>
        <v>0</v>
      </c>
      <c r="S90" s="65">
        <f>SUMIFS('FTE Detail'!$P$1:$P$99997,'FTE Detail'!$L$1:$L$99997,S$5,'FTE Detail'!$H$1:$H$99997,$B90,'FTE Detail'!$AB$1:$AB$99997,"FULL")</f>
        <v>0</v>
      </c>
      <c r="T90" s="65">
        <f>SUMIFS('FTE Detail'!$P$1:$P$99997,'FTE Detail'!$L$1:$L$99997,T$5,'FTE Detail'!$H$1:$H$99997,$B90,'FTE Detail'!$AB$1:$AB$99997,"PART")</f>
        <v>0</v>
      </c>
      <c r="U90" s="65">
        <f>SUMIFS('FTE Detail'!$P$1:$P$99997,'FTE Detail'!$L$1:$L$99997,U$5,'FTE Detail'!$H$1:$H$99997,$B90,'FTE Detail'!$AB$1:$AB$99997,"FULL")</f>
        <v>0</v>
      </c>
      <c r="V90" s="65">
        <f>SUMIFS('FTE Detail'!$P$1:$P$99997,'FTE Detail'!$L$1:$L$99997,V$5,'FTE Detail'!$H$1:$H$99997,$B90,'FTE Detail'!$AB$1:$AB$99997,"FULL")</f>
        <v>0</v>
      </c>
      <c r="W90" s="78">
        <f t="shared" si="25"/>
        <v>0</v>
      </c>
      <c r="X90"/>
      <c r="Y90" s="55">
        <f t="shared" si="26"/>
        <v>0</v>
      </c>
      <c r="AA90" s="65">
        <f>SUMIFS('FTE Detail'!$P$1:$P$99999,'FTE Detail'!$L$1:$L$99999,"OPDD",'FTE Detail'!$H$1:$H$99999,SFPR!$B90,'FTE Detail'!$Y$1:$Y$99999,AA$77)+SUMIFS('FTE Detail'!$P$1:$P$99999,'FTE Detail'!$L$1:$L$99999,"OPID",'FTE Detail'!$H$1:$H$99999,SFPR!$B90,'FTE Detail'!$Y$1:$Y$99999,AA$77)</f>
        <v>0</v>
      </c>
      <c r="AB90" s="65">
        <f>SUMIFS('FTE Detail'!$P$1:$P$99999,'FTE Detail'!$L$1:$L$99999,"OPDD",'FTE Detail'!$H$1:$H$99999,SFPR!$B90,'FTE Detail'!$Y$1:$Y$99999,AB$77)+SUMIFS('FTE Detail'!$P$1:$P$99999,'FTE Detail'!$L$1:$L$99999,"OPID",'FTE Detail'!$H$1:$H$99999,SFPR!$B90,'FTE Detail'!$Y$1:$Y$99999,AB$77)</f>
        <v>0</v>
      </c>
      <c r="AC90" s="65">
        <f>SUMIFS('FTE Detail'!$P$1:$P$99999,'FTE Detail'!$L$1:$L$99999,"OPDD",'FTE Detail'!$H$1:$H$99999,SFPR!$B90,'FTE Detail'!$Y$1:$Y$99999,AC$77)+SUMIFS('FTE Detail'!$P$1:$P$99999,'FTE Detail'!$L$1:$L$99999,"OPID",'FTE Detail'!$H$1:$H$99999,SFPR!$B90,'FTE Detail'!$Y$1:$Y$99999,AC$77)</f>
        <v>0</v>
      </c>
      <c r="AD90" s="65">
        <f>SUMIFS('FTE Detail'!$P$1:$P$99999,'FTE Detail'!$L$1:$L$99999,"OPDD",'FTE Detail'!$H$1:$H$99999,SFPR!$B90,'FTE Detail'!$Y$1:$Y$99999,AD$77)+SUMIFS('FTE Detail'!$P$1:$P$99999,'FTE Detail'!$L$1:$L$99999,"OPID",'FTE Detail'!$H$1:$H$99999,SFPR!$B90,'FTE Detail'!$Y$1:$Y$99999,AD$77)</f>
        <v>0</v>
      </c>
      <c r="AE90" s="65">
        <f>SUMIFS('FTE Detail'!$P$1:$P$99999,'FTE Detail'!$L$1:$L$99999,"OPDD",'FTE Detail'!$H$1:$H$99999,SFPR!$B90,'FTE Detail'!$Y$1:$Y$99999,AE$77)+SUMIFS('FTE Detail'!$P$1:$P$99999,'FTE Detail'!$L$1:$L$99999,"OPID",'FTE Detail'!$H$1:$H$99999,SFPR!$B90,'FTE Detail'!$Y$1:$Y$99999,AE$77)</f>
        <v>0</v>
      </c>
      <c r="AF90" s="65">
        <f>SUMIFS('FTE Detail'!$P$1:$P$99999,'FTE Detail'!$L$1:$L$99999,"OPDD",'FTE Detail'!$H$1:$H$99999,SFPR!$B90,'FTE Detail'!$Y$1:$Y$99999,AF$77)+SUMIFS('FTE Detail'!$P$1:$P$99999,'FTE Detail'!$L$1:$L$99999,"OPID",'FTE Detail'!$H$1:$H$99999,SFPR!$B90,'FTE Detail'!$Y$1:$Y$99999,AF$77)</f>
        <v>0</v>
      </c>
    </row>
    <row r="91" spans="2:32" x14ac:dyDescent="0.3">
      <c r="B91" s="75"/>
      <c r="C91" s="37" t="e">
        <f>VLOOKUP(B91,IRN!$A$2:$B$664,2)</f>
        <v>#N/A</v>
      </c>
      <c r="R91" s="65">
        <f>SUMIFS('FTE Detail'!$P$1:$P$99997,'FTE Detail'!$L$1:$L$99997,"PSOP",'FTE Detail'!$H$1:$H$99997,$B91,'FTE Detail'!$AB$1:$AB$99997,"FULL")</f>
        <v>0</v>
      </c>
      <c r="S91" s="65">
        <f>SUMIFS('FTE Detail'!$P$1:$P$99997,'FTE Detail'!$L$1:$L$99997,S$5,'FTE Detail'!$H$1:$H$99997,$B91,'FTE Detail'!$AB$1:$AB$99997,"FULL")</f>
        <v>0</v>
      </c>
      <c r="T91" s="65">
        <f>SUMIFS('FTE Detail'!$P$1:$P$99997,'FTE Detail'!$L$1:$L$99997,T$5,'FTE Detail'!$H$1:$H$99997,$B91,'FTE Detail'!$AB$1:$AB$99997,"PART")</f>
        <v>0</v>
      </c>
      <c r="U91" s="65">
        <f>SUMIFS('FTE Detail'!$P$1:$P$99997,'FTE Detail'!$L$1:$L$99997,U$5,'FTE Detail'!$H$1:$H$99997,$B91,'FTE Detail'!$AB$1:$AB$99997,"FULL")</f>
        <v>0</v>
      </c>
      <c r="V91" s="65">
        <f>SUMIFS('FTE Detail'!$P$1:$P$99997,'FTE Detail'!$L$1:$L$99997,V$5,'FTE Detail'!$H$1:$H$99997,$B91,'FTE Detail'!$AB$1:$AB$99997,"FULL")</f>
        <v>0</v>
      </c>
      <c r="W91" s="78">
        <f t="shared" ref="W91" si="27">SUM(S91:V91)</f>
        <v>0</v>
      </c>
      <c r="X91"/>
      <c r="Y91" s="55">
        <f t="shared" ref="Y91" si="28">W91-X91</f>
        <v>0</v>
      </c>
      <c r="AA91" s="65"/>
      <c r="AB91" s="65"/>
      <c r="AC91" s="65"/>
      <c r="AD91" s="65"/>
      <c r="AE91" s="65"/>
      <c r="AF91" s="65"/>
    </row>
    <row r="92" spans="2:32" x14ac:dyDescent="0.3">
      <c r="B92" s="75"/>
      <c r="R92" s="65"/>
      <c r="S92" s="65"/>
      <c r="T92" s="65"/>
      <c r="U92" s="65"/>
      <c r="V92" s="65"/>
      <c r="W92" s="78"/>
      <c r="X92" s="65"/>
      <c r="Y92" s="65"/>
      <c r="AA92" s="65"/>
      <c r="AB92" s="65"/>
      <c r="AC92" s="65"/>
      <c r="AD92" s="65"/>
      <c r="AE92" s="65"/>
      <c r="AF92" s="65"/>
    </row>
    <row r="93" spans="2:32" x14ac:dyDescent="0.3">
      <c r="B93" s="75"/>
      <c r="R93" s="78">
        <f t="shared" ref="R93:V93" si="29">SUM(R78:R91)</f>
        <v>0</v>
      </c>
      <c r="S93" s="78">
        <f t="shared" si="29"/>
        <v>0</v>
      </c>
      <c r="T93" s="78">
        <f t="shared" si="29"/>
        <v>0</v>
      </c>
      <c r="U93" s="78">
        <f t="shared" si="29"/>
        <v>0</v>
      </c>
      <c r="V93" s="78">
        <f t="shared" si="29"/>
        <v>0</v>
      </c>
      <c r="W93" s="78">
        <f>SUM(W78:W91)</f>
        <v>0</v>
      </c>
      <c r="X93" s="65">
        <f>SUM(X78:X91)</f>
        <v>0</v>
      </c>
      <c r="Y93" s="65">
        <f>SUM(Y78:Y91)</f>
        <v>0</v>
      </c>
      <c r="AA93" s="65">
        <f t="shared" ref="AA93:AF93" si="30">SUM(AA78:AA91)</f>
        <v>0</v>
      </c>
      <c r="AB93" s="65">
        <f t="shared" si="30"/>
        <v>0</v>
      </c>
      <c r="AC93" s="65">
        <f t="shared" si="30"/>
        <v>0</v>
      </c>
      <c r="AD93" s="65">
        <f t="shared" si="30"/>
        <v>0</v>
      </c>
      <c r="AE93" s="65">
        <f t="shared" si="30"/>
        <v>0</v>
      </c>
      <c r="AF93" s="65">
        <f t="shared" si="30"/>
        <v>0</v>
      </c>
    </row>
    <row r="94" spans="2:32" x14ac:dyDescent="0.3">
      <c r="B94" s="75"/>
      <c r="Y94" s="55"/>
      <c r="AA94" s="41"/>
      <c r="AB94" s="41"/>
      <c r="AC94" s="41"/>
      <c r="AD94" s="41"/>
      <c r="AE94" s="41"/>
      <c r="AF94" s="41"/>
    </row>
    <row r="95" spans="2:32" x14ac:dyDescent="0.3">
      <c r="B95" s="75"/>
      <c r="Y95" s="55"/>
      <c r="AA95" s="41"/>
      <c r="AB95" s="41"/>
      <c r="AC95" s="41"/>
      <c r="AD95" s="41"/>
      <c r="AE95" s="41"/>
      <c r="AF95" s="41"/>
    </row>
    <row r="96" spans="2:32" x14ac:dyDescent="0.3">
      <c r="B96" s="75"/>
      <c r="Y96" s="55"/>
      <c r="AA96" s="41"/>
      <c r="AB96" s="41"/>
      <c r="AC96" s="41"/>
      <c r="AD96" s="41"/>
      <c r="AE96" s="41"/>
      <c r="AF96" s="41"/>
    </row>
    <row r="97" spans="2:32" x14ac:dyDescent="0.3">
      <c r="B97" s="75"/>
      <c r="Y97" s="55"/>
      <c r="AA97" s="41"/>
      <c r="AB97" s="41"/>
      <c r="AC97" s="41"/>
      <c r="AD97" s="41"/>
      <c r="AE97" s="41"/>
      <c r="AF97" s="41"/>
    </row>
    <row r="98" spans="2:32" x14ac:dyDescent="0.3">
      <c r="B98" s="75"/>
      <c r="W98" s="41" t="s">
        <v>74</v>
      </c>
      <c r="AA98" s="41" t="s">
        <v>77</v>
      </c>
      <c r="AB98" s="41" t="s">
        <v>77</v>
      </c>
      <c r="AC98" s="41" t="s">
        <v>77</v>
      </c>
      <c r="AD98" s="41" t="s">
        <v>77</v>
      </c>
      <c r="AE98" s="41" t="s">
        <v>77</v>
      </c>
      <c r="AF98" s="41" t="s">
        <v>77</v>
      </c>
    </row>
    <row r="99" spans="2:32" ht="18" x14ac:dyDescent="0.35">
      <c r="B99" s="82" t="s">
        <v>85</v>
      </c>
      <c r="C99" s="80" t="s">
        <v>87</v>
      </c>
      <c r="D99" s="80"/>
      <c r="E99" s="80"/>
      <c r="F99" s="80"/>
      <c r="G99" s="81"/>
      <c r="H99" s="80"/>
      <c r="I99" s="80"/>
      <c r="J99" s="80"/>
      <c r="K99" s="80"/>
      <c r="L99" s="80"/>
      <c r="M99" s="80"/>
      <c r="N99" s="80"/>
      <c r="O99" s="80"/>
      <c r="P99" s="80"/>
      <c r="Q99" s="80"/>
      <c r="R99" s="50" t="s">
        <v>819</v>
      </c>
      <c r="S99" s="50" t="s">
        <v>1</v>
      </c>
      <c r="T99" s="50" t="s">
        <v>93</v>
      </c>
      <c r="U99" s="50" t="s">
        <v>94</v>
      </c>
      <c r="V99" s="50" t="s">
        <v>4</v>
      </c>
      <c r="W99" s="51" t="s">
        <v>96</v>
      </c>
      <c r="X99" s="37" t="str">
        <f>X77</f>
        <v>Jan #2</v>
      </c>
      <c r="Y99" s="37" t="s">
        <v>6</v>
      </c>
      <c r="AA99" s="41">
        <v>1</v>
      </c>
      <c r="AB99" s="41">
        <v>2</v>
      </c>
      <c r="AC99" s="41">
        <v>3</v>
      </c>
      <c r="AD99" s="41">
        <v>4</v>
      </c>
      <c r="AE99" s="41">
        <v>5</v>
      </c>
      <c r="AF99" s="41">
        <v>6</v>
      </c>
    </row>
    <row r="100" spans="2:32" x14ac:dyDescent="0.3">
      <c r="B100" s="5"/>
      <c r="C100" s="37" t="e">
        <f>VLOOKUP(B100,IRN!$A$2:$B$664,2)</f>
        <v>#N/A</v>
      </c>
      <c r="G100" s="65"/>
      <c r="R100" s="65">
        <f>SUMIFS('FTE Detail'!$P$1:$P$99997,'FTE Detail'!$L$1:$L$99997,"PSOP",'FTE Detail'!$H$1:$H$99997,$B100,'FTE Detail'!$AB$1:$AB$99997,"NONE")</f>
        <v>0</v>
      </c>
      <c r="S100" s="65">
        <f>SUMIFS('FTE Detail'!$P$1:$P$99997,'FTE Detail'!$L$1:$L$99997,S$5,'FTE Detail'!$Q$1:$Q$99997,$B100,'FTE Detail'!$AB$1:$AB$99997,"NONE")</f>
        <v>0</v>
      </c>
      <c r="T100" s="65">
        <f>SUMIFS('FTE Detail'!$P$1:$P$99997,'FTE Detail'!$L$1:$L$99997,T$5,'FTE Detail'!$Q$1:$Q$99997,$B100,'FTE Detail'!$AB$1:$AB$99997,"NONE")</f>
        <v>0</v>
      </c>
      <c r="U100" s="65">
        <f>SUMIFS('FTE Detail'!$P$1:$P$99997,'FTE Detail'!$L$1:$L$99997,U$5,'FTE Detail'!$Q$1:$Q$99997,$B100,'FTE Detail'!$AB$1:$AB$99997,"NONE")</f>
        <v>0</v>
      </c>
      <c r="V100" s="65">
        <f>SUMIFS('FTE Detail'!$P$1:$P$99997,'FTE Detail'!$L$1:$L$99997,V$5,'FTE Detail'!$Q$1:$Q$99997,$B100,'FTE Detail'!$AB$1:$AB$99997,"PART")</f>
        <v>0</v>
      </c>
      <c r="W100" s="78">
        <f t="shared" ref="W100:W111" si="31">SUM(S100:V100)</f>
        <v>0</v>
      </c>
      <c r="X100"/>
      <c r="Y100" s="55">
        <f t="shared" ref="Y100:Y111" si="32">W100-X100</f>
        <v>0</v>
      </c>
      <c r="AA100" s="83">
        <f ca="1">SUMIFS('FTE Detail'!$P$2:$P$99999,'FTE Detail'!$L$2:$L$99999,"OPDD",'FTE Detail'!$Q$2:$Q$99999,SFPR!$B100,'FTE Detail'!$Y$2:$Y$99999,AA$77)+SUMIFS('FTE Detail'!$P$2:$P$99999,'FTE Detail'!$L$2:$L$99999,"OPID",'FTE Detail'!$H$2:$H$99999,SFPR!$B100,'FTE Detail'!$Y$2:$Y$99999,AA$77)</f>
        <v>0</v>
      </c>
      <c r="AB100" s="83">
        <f ca="1">SUMIFS('FTE Detail'!$P$2:$P$99999,'FTE Detail'!$L$2:$L$99999,"OPDD",'FTE Detail'!$Q$2:$Q$99999,SFPR!$B100,'FTE Detail'!$Y$2:$Y$99999,AB$77)+SUMIFS('FTE Detail'!$P$2:$P$99999,'FTE Detail'!$L$2:$L$99999,"OPID",'FTE Detail'!$H$2:$H$99999,SFPR!$B100,'FTE Detail'!$Y$2:$Y$99999,AB$77)</f>
        <v>0</v>
      </c>
      <c r="AC100" s="83">
        <f ca="1">SUMIFS('FTE Detail'!$P$2:$P$99999,'FTE Detail'!$L$2:$L$99999,"OPDD",'FTE Detail'!$Q$2:$Q$99999,SFPR!$B100,'FTE Detail'!$Y$2:$Y$99999,AC$77)+SUMIFS('FTE Detail'!$P$2:$P$99999,'FTE Detail'!$L$2:$L$99999,"OPID",'FTE Detail'!$H$2:$H$99999,SFPR!$B100,'FTE Detail'!$Y$2:$Y$99999,AC$77)</f>
        <v>0</v>
      </c>
      <c r="AD100" s="83">
        <f ca="1">SUMIFS('FTE Detail'!$P$2:$P$99999,'FTE Detail'!$L$2:$L$99999,"OPDD",'FTE Detail'!$Q$2:$Q$99999,SFPR!$B100,'FTE Detail'!$Y$2:$Y$99999,AD$77)+SUMIFS('FTE Detail'!$P$2:$P$99999,'FTE Detail'!$L$2:$L$99999,"OPID",'FTE Detail'!$H$2:$H$99999,SFPR!$B100,'FTE Detail'!$Y$2:$Y$99999,AD$77)</f>
        <v>0</v>
      </c>
      <c r="AE100" s="83">
        <f ca="1">SUMIFS('FTE Detail'!$P$2:$P$99999,'FTE Detail'!$L$2:$L$99999,"OPDD",'FTE Detail'!$Q$2:$Q$99999,SFPR!$B100,'FTE Detail'!$Y$2:$Y$99999,AE$77)+SUMIFS('FTE Detail'!$P$2:$P$99999,'FTE Detail'!$L$2:$L$99999,"OPID",'FTE Detail'!$H$2:$H$99999,SFPR!$B100,'FTE Detail'!$Y$2:$Y$99999,AE$77)</f>
        <v>0</v>
      </c>
      <c r="AF100" s="83">
        <f ca="1">SUMIFS('FTE Detail'!$P$2:$P$99999,'FTE Detail'!$L$2:$L$99999,"OPDD",'FTE Detail'!$Q$2:$Q$99999,SFPR!$B100,'FTE Detail'!$Y$2:$Y$99999,AF$77)+SUMIFS('FTE Detail'!$P$2:$P$99999,'FTE Detail'!$L$2:$L$99999,"OPID",'FTE Detail'!$H$2:$H$99999,SFPR!$B100,'FTE Detail'!$Y$2:$Y$99999,AF$77)</f>
        <v>0</v>
      </c>
    </row>
    <row r="101" spans="2:32" x14ac:dyDescent="0.3">
      <c r="B101" s="5"/>
      <c r="C101" s="37" t="e">
        <f>VLOOKUP(B101,IRN!$A$2:$B$664,2)</f>
        <v>#N/A</v>
      </c>
      <c r="G101" s="65"/>
      <c r="R101" s="65">
        <f>SUMIFS('FTE Detail'!$P$1:$P$99997,'FTE Detail'!$L$1:$L$99997,"PSOP",'FTE Detail'!$H$1:$H$99997,$B101,'FTE Detail'!$AB$1:$AB$99997,"NONE")</f>
        <v>0</v>
      </c>
      <c r="S101" s="65">
        <f>SUMIFS('FTE Detail'!$P$1:$P$99997,'FTE Detail'!$L$1:$L$99997,S$5,'FTE Detail'!$Q$1:$Q$99997,$B101,'FTE Detail'!$AB$1:$AB$99997,"NONE")</f>
        <v>0</v>
      </c>
      <c r="T101" s="65">
        <f>SUMIFS('FTE Detail'!$P$1:$P$99997,'FTE Detail'!$L$1:$L$99997,T$5,'FTE Detail'!$Q$1:$Q$99997,$B101,'FTE Detail'!$AB$1:$AB$99997,"NONE")</f>
        <v>0</v>
      </c>
      <c r="U101" s="65">
        <f>SUMIFS('FTE Detail'!$P$1:$P$99997,'FTE Detail'!$L$1:$L$99997,U$5,'FTE Detail'!$Q$1:$Q$99997,$B101,'FTE Detail'!$AB$1:$AB$99997,"NONE")</f>
        <v>0</v>
      </c>
      <c r="V101" s="65">
        <f>SUMIFS('FTE Detail'!$P$1:$P$99997,'FTE Detail'!$L$1:$L$99997,V$5,'FTE Detail'!$Q$1:$Q$99997,$B101,'FTE Detail'!$AB$1:$AB$99997,"PART")</f>
        <v>0</v>
      </c>
      <c r="W101" s="78">
        <f t="shared" si="31"/>
        <v>0</v>
      </c>
      <c r="X101"/>
      <c r="Y101" s="55">
        <f t="shared" si="32"/>
        <v>0</v>
      </c>
      <c r="AA101" s="83">
        <f ca="1">SUMIFS('FTE Detail'!$P$2:$P$99999,'FTE Detail'!$L$2:$L$99999,"OPDD",'FTE Detail'!$Q$2:$Q$99999,SFPR!$B101,'FTE Detail'!$Y$2:$Y$99999,AA$77)+SUMIFS('FTE Detail'!$P$2:$P$99999,'FTE Detail'!$L$2:$L$99999,"OPID",'FTE Detail'!$H$2:$H$99999,SFPR!$B101,'FTE Detail'!$Y$2:$Y$99999,AA$77)</f>
        <v>0</v>
      </c>
      <c r="AB101" s="83">
        <f ca="1">SUMIFS('FTE Detail'!$P$2:$P$99999,'FTE Detail'!$L$2:$L$99999,"OPDD",'FTE Detail'!$Q$2:$Q$99999,SFPR!$B101,'FTE Detail'!$Y$2:$Y$99999,AB$77)+SUMIFS('FTE Detail'!$P$2:$P$99999,'FTE Detail'!$L$2:$L$99999,"OPID",'FTE Detail'!$H$2:$H$99999,SFPR!$B101,'FTE Detail'!$Y$2:$Y$99999,AB$77)</f>
        <v>0</v>
      </c>
      <c r="AC101" s="83">
        <f ca="1">SUMIFS('FTE Detail'!$P$2:$P$99999,'FTE Detail'!$L$2:$L$99999,"OPDD",'FTE Detail'!$Q$2:$Q$99999,SFPR!$B101,'FTE Detail'!$Y$2:$Y$99999,AC$77)+SUMIFS('FTE Detail'!$P$2:$P$99999,'FTE Detail'!$L$2:$L$99999,"OPID",'FTE Detail'!$H$2:$H$99999,SFPR!$B101,'FTE Detail'!$Y$2:$Y$99999,AC$77)</f>
        <v>0</v>
      </c>
      <c r="AD101" s="83">
        <f ca="1">SUMIFS('FTE Detail'!$P$2:$P$99999,'FTE Detail'!$L$2:$L$99999,"OPDD",'FTE Detail'!$Q$2:$Q$99999,SFPR!$B101,'FTE Detail'!$Y$2:$Y$99999,AD$77)+SUMIFS('FTE Detail'!$P$2:$P$99999,'FTE Detail'!$L$2:$L$99999,"OPID",'FTE Detail'!$H$2:$H$99999,SFPR!$B101,'FTE Detail'!$Y$2:$Y$99999,AD$77)</f>
        <v>0</v>
      </c>
      <c r="AE101" s="83">
        <f ca="1">SUMIFS('FTE Detail'!$P$2:$P$99999,'FTE Detail'!$L$2:$L$99999,"OPDD",'FTE Detail'!$Q$2:$Q$99999,SFPR!$B101,'FTE Detail'!$Y$2:$Y$99999,AE$77)+SUMIFS('FTE Detail'!$P$2:$P$99999,'FTE Detail'!$L$2:$L$99999,"OPID",'FTE Detail'!$H$2:$H$99999,SFPR!$B101,'FTE Detail'!$Y$2:$Y$99999,AE$77)</f>
        <v>0</v>
      </c>
      <c r="AF101" s="83">
        <f ca="1">SUMIFS('FTE Detail'!$P$2:$P$99999,'FTE Detail'!$L$2:$L$99999,"OPDD",'FTE Detail'!$Q$2:$Q$99999,SFPR!$B101,'FTE Detail'!$Y$2:$Y$99999,AF$77)+SUMIFS('FTE Detail'!$P$2:$P$99999,'FTE Detail'!$L$2:$L$99999,"OPID",'FTE Detail'!$H$2:$H$99999,SFPR!$B101,'FTE Detail'!$Y$2:$Y$99999,AF$77)</f>
        <v>0</v>
      </c>
    </row>
    <row r="102" spans="2:32" x14ac:dyDescent="0.3">
      <c r="B102" s="5"/>
      <c r="C102" s="37" t="e">
        <f>VLOOKUP(B102,IRN!$A$2:$B$664,2)</f>
        <v>#N/A</v>
      </c>
      <c r="G102" s="65"/>
      <c r="R102" s="65">
        <f>SUMIFS('FTE Detail'!$P$1:$P$99997,'FTE Detail'!$L$1:$L$99997,"PSOP",'FTE Detail'!$H$1:$H$99997,$B102,'FTE Detail'!$AB$1:$AB$99997,"NONE")</f>
        <v>0</v>
      </c>
      <c r="S102" s="65">
        <f>SUMIFS('FTE Detail'!$P$1:$P$99997,'FTE Detail'!$L$1:$L$99997,S$5,'FTE Detail'!$Q$1:$Q$99997,$B102,'FTE Detail'!$AB$1:$AB$99997,"NONE")</f>
        <v>0</v>
      </c>
      <c r="T102" s="65">
        <f>SUMIFS('FTE Detail'!$P$1:$P$99997,'FTE Detail'!$L$1:$L$99997,T$5,'FTE Detail'!$Q$1:$Q$99997,$B102,'FTE Detail'!$AB$1:$AB$99997,"NONE")</f>
        <v>0</v>
      </c>
      <c r="U102" s="65">
        <f>SUMIFS('FTE Detail'!$P$1:$P$99997,'FTE Detail'!$L$1:$L$99997,U$5,'FTE Detail'!$Q$1:$Q$99997,$B102,'FTE Detail'!$AB$1:$AB$99997,"NONE")</f>
        <v>0</v>
      </c>
      <c r="V102" s="65">
        <f>SUMIFS('FTE Detail'!$P$1:$P$99997,'FTE Detail'!$L$1:$L$99997,V$5,'FTE Detail'!$Q$1:$Q$99997,$B102,'FTE Detail'!$AB$1:$AB$99997,"PART")</f>
        <v>0</v>
      </c>
      <c r="W102" s="78">
        <f t="shared" si="31"/>
        <v>0</v>
      </c>
      <c r="X102"/>
      <c r="Y102" s="55">
        <f t="shared" si="32"/>
        <v>0</v>
      </c>
      <c r="AA102" s="83">
        <f ca="1">SUMIFS('FTE Detail'!$P$2:$P$99999,'FTE Detail'!$L$2:$L$99999,"OPDD",'FTE Detail'!$Q$2:$Q$99999,SFPR!$B102,'FTE Detail'!$Y$2:$Y$99999,AA$77)+SUMIFS('FTE Detail'!$P$2:$P$99999,'FTE Detail'!$L$2:$L$99999,"OPID",'FTE Detail'!$H$2:$H$99999,SFPR!$B102,'FTE Detail'!$Y$2:$Y$99999,AA$77)</f>
        <v>0</v>
      </c>
      <c r="AB102" s="83">
        <f ca="1">SUMIFS('FTE Detail'!$P$2:$P$99999,'FTE Detail'!$L$2:$L$99999,"OPDD",'FTE Detail'!$Q$2:$Q$99999,SFPR!$B102,'FTE Detail'!$Y$2:$Y$99999,AB$77)+SUMIFS('FTE Detail'!$P$2:$P$99999,'FTE Detail'!$L$2:$L$99999,"OPID",'FTE Detail'!$H$2:$H$99999,SFPR!$B102,'FTE Detail'!$Y$2:$Y$99999,AB$77)</f>
        <v>0</v>
      </c>
      <c r="AC102" s="83">
        <f ca="1">SUMIFS('FTE Detail'!$P$2:$P$99999,'FTE Detail'!$L$2:$L$99999,"OPDD",'FTE Detail'!$Q$2:$Q$99999,SFPR!$B102,'FTE Detail'!$Y$2:$Y$99999,AC$77)+SUMIFS('FTE Detail'!$P$2:$P$99999,'FTE Detail'!$L$2:$L$99999,"OPID",'FTE Detail'!$H$2:$H$99999,SFPR!$B102,'FTE Detail'!$Y$2:$Y$99999,AC$77)</f>
        <v>0</v>
      </c>
      <c r="AD102" s="83">
        <f ca="1">SUMIFS('FTE Detail'!$P$2:$P$99999,'FTE Detail'!$L$2:$L$99999,"OPDD",'FTE Detail'!$Q$2:$Q$99999,SFPR!$B102,'FTE Detail'!$Y$2:$Y$99999,AD$77)+SUMIFS('FTE Detail'!$P$2:$P$99999,'FTE Detail'!$L$2:$L$99999,"OPID",'FTE Detail'!$H$2:$H$99999,SFPR!$B102,'FTE Detail'!$Y$2:$Y$99999,AD$77)</f>
        <v>0</v>
      </c>
      <c r="AE102" s="83">
        <f ca="1">SUMIFS('FTE Detail'!$P$2:$P$99999,'FTE Detail'!$L$2:$L$99999,"OPDD",'FTE Detail'!$Q$2:$Q$99999,SFPR!$B102,'FTE Detail'!$Y$2:$Y$99999,AE$77)+SUMIFS('FTE Detail'!$P$2:$P$99999,'FTE Detail'!$L$2:$L$99999,"OPID",'FTE Detail'!$H$2:$H$99999,SFPR!$B102,'FTE Detail'!$Y$2:$Y$99999,AE$77)</f>
        <v>0</v>
      </c>
      <c r="AF102" s="83">
        <f ca="1">SUMIFS('FTE Detail'!$P$2:$P$99999,'FTE Detail'!$L$2:$L$99999,"OPDD",'FTE Detail'!$Q$2:$Q$99999,SFPR!$B102,'FTE Detail'!$Y$2:$Y$99999,AF$77)+SUMIFS('FTE Detail'!$P$2:$P$99999,'FTE Detail'!$L$2:$L$99999,"OPID",'FTE Detail'!$H$2:$H$99999,SFPR!$B102,'FTE Detail'!$Y$2:$Y$99999,AF$77)</f>
        <v>0</v>
      </c>
    </row>
    <row r="103" spans="2:32" x14ac:dyDescent="0.3">
      <c r="B103" s="5"/>
      <c r="C103" s="37" t="e">
        <f>VLOOKUP(B103,IRN!$A$2:$B$664,2)</f>
        <v>#N/A</v>
      </c>
      <c r="G103" s="65"/>
      <c r="R103" s="65">
        <f>SUMIFS('FTE Detail'!$P$1:$P$99997,'FTE Detail'!$L$1:$L$99997,"PSOP",'FTE Detail'!$H$1:$H$99997,$B103,'FTE Detail'!$AB$1:$AB$99997,"NONE")</f>
        <v>0</v>
      </c>
      <c r="S103" s="65">
        <f>SUMIFS('FTE Detail'!$P$1:$P$99997,'FTE Detail'!$L$1:$L$99997,S$5,'FTE Detail'!$Q$1:$Q$99997,$B103,'FTE Detail'!$AB$1:$AB$99997,"NONE")</f>
        <v>0</v>
      </c>
      <c r="T103" s="65">
        <f>SUMIFS('FTE Detail'!$P$1:$P$99997,'FTE Detail'!$L$1:$L$99997,T$5,'FTE Detail'!$Q$1:$Q$99997,$B103,'FTE Detail'!$AB$1:$AB$99997,"NONE")</f>
        <v>0</v>
      </c>
      <c r="U103" s="65">
        <f>SUMIFS('FTE Detail'!$P$1:$P$99997,'FTE Detail'!$L$1:$L$99997,U$5,'FTE Detail'!$Q$1:$Q$99997,$B103,'FTE Detail'!$AB$1:$AB$99997,"NONE")</f>
        <v>0</v>
      </c>
      <c r="V103" s="65">
        <f>SUMIFS('FTE Detail'!$P$1:$P$99997,'FTE Detail'!$L$1:$L$99997,V$5,'FTE Detail'!$Q$1:$Q$99997,$B103,'FTE Detail'!$AB$1:$AB$99997,"PART")</f>
        <v>0</v>
      </c>
      <c r="W103" s="78">
        <f t="shared" si="31"/>
        <v>0</v>
      </c>
      <c r="X103"/>
      <c r="Y103" s="55">
        <f t="shared" si="32"/>
        <v>0</v>
      </c>
      <c r="AA103" s="83">
        <f ca="1">SUMIFS('FTE Detail'!$P$2:$P$99999,'FTE Detail'!$L$2:$L$99999,"OPDD",'FTE Detail'!$Q$2:$Q$99999,SFPR!$B103,'FTE Detail'!$Y$2:$Y$99999,AA$77)+SUMIFS('FTE Detail'!$P$2:$P$99999,'FTE Detail'!$L$2:$L$99999,"OPID",'FTE Detail'!$H$2:$H$99999,SFPR!$B103,'FTE Detail'!$Y$2:$Y$99999,AA$77)</f>
        <v>0</v>
      </c>
      <c r="AB103" s="83">
        <f ca="1">SUMIFS('FTE Detail'!$P$2:$P$99999,'FTE Detail'!$L$2:$L$99999,"OPDD",'FTE Detail'!$Q$2:$Q$99999,SFPR!$B103,'FTE Detail'!$Y$2:$Y$99999,AB$77)+SUMIFS('FTE Detail'!$P$2:$P$99999,'FTE Detail'!$L$2:$L$99999,"OPID",'FTE Detail'!$H$2:$H$99999,SFPR!$B103,'FTE Detail'!$Y$2:$Y$99999,AB$77)</f>
        <v>0</v>
      </c>
      <c r="AC103" s="83">
        <f ca="1">SUMIFS('FTE Detail'!$P$2:$P$99999,'FTE Detail'!$L$2:$L$99999,"OPDD",'FTE Detail'!$Q$2:$Q$99999,SFPR!$B103,'FTE Detail'!$Y$2:$Y$99999,AC$77)+SUMIFS('FTE Detail'!$P$2:$P$99999,'FTE Detail'!$L$2:$L$99999,"OPID",'FTE Detail'!$H$2:$H$99999,SFPR!$B103,'FTE Detail'!$Y$2:$Y$99999,AC$77)</f>
        <v>0</v>
      </c>
      <c r="AD103" s="83">
        <f ca="1">SUMIFS('FTE Detail'!$P$2:$P$99999,'FTE Detail'!$L$2:$L$99999,"OPDD",'FTE Detail'!$Q$2:$Q$99999,SFPR!$B103,'FTE Detail'!$Y$2:$Y$99999,AD$77)+SUMIFS('FTE Detail'!$P$2:$P$99999,'FTE Detail'!$L$2:$L$99999,"OPID",'FTE Detail'!$H$2:$H$99999,SFPR!$B103,'FTE Detail'!$Y$2:$Y$99999,AD$77)</f>
        <v>0</v>
      </c>
      <c r="AE103" s="83">
        <f ca="1">SUMIFS('FTE Detail'!$P$2:$P$99999,'FTE Detail'!$L$2:$L$99999,"OPDD",'FTE Detail'!$Q$2:$Q$99999,SFPR!$B103,'FTE Detail'!$Y$2:$Y$99999,AE$77)+SUMIFS('FTE Detail'!$P$2:$P$99999,'FTE Detail'!$L$2:$L$99999,"OPID",'FTE Detail'!$H$2:$H$99999,SFPR!$B103,'FTE Detail'!$Y$2:$Y$99999,AE$77)</f>
        <v>0</v>
      </c>
      <c r="AF103" s="83">
        <f ca="1">SUMIFS('FTE Detail'!$P$2:$P$99999,'FTE Detail'!$L$2:$L$99999,"OPDD",'FTE Detail'!$Q$2:$Q$99999,SFPR!$B103,'FTE Detail'!$Y$2:$Y$99999,AF$77)+SUMIFS('FTE Detail'!$P$2:$P$99999,'FTE Detail'!$L$2:$L$99999,"OPID",'FTE Detail'!$H$2:$H$99999,SFPR!$B103,'FTE Detail'!$Y$2:$Y$99999,AF$77)</f>
        <v>0</v>
      </c>
    </row>
    <row r="104" spans="2:32" x14ac:dyDescent="0.3">
      <c r="B104" s="5"/>
      <c r="C104" s="37" t="e">
        <f>VLOOKUP(B104,IRN!$A$2:$B$664,2)</f>
        <v>#N/A</v>
      </c>
      <c r="G104" s="65"/>
      <c r="R104" s="65">
        <f>SUMIFS('FTE Detail'!$P$1:$P$99997,'FTE Detail'!$L$1:$L$99997,"PSOP",'FTE Detail'!$H$1:$H$99997,$B104,'FTE Detail'!$AB$1:$AB$99997,"NONE")</f>
        <v>0</v>
      </c>
      <c r="S104" s="65">
        <f>SUMIFS('FTE Detail'!$P$1:$P$99997,'FTE Detail'!$L$1:$L$99997,S$5,'FTE Detail'!$Q$1:$Q$99997,$B104,'FTE Detail'!$AB$1:$AB$99997,"NONE")</f>
        <v>0</v>
      </c>
      <c r="T104" s="65">
        <f>SUMIFS('FTE Detail'!$P$1:$P$99997,'FTE Detail'!$L$1:$L$99997,T$5,'FTE Detail'!$Q$1:$Q$99997,$B104,'FTE Detail'!$AB$1:$AB$99997,"NONE")</f>
        <v>0</v>
      </c>
      <c r="U104" s="65">
        <f>SUMIFS('FTE Detail'!$P$1:$P$99997,'FTE Detail'!$L$1:$L$99997,U$5,'FTE Detail'!$Q$1:$Q$99997,$B104,'FTE Detail'!$AB$1:$AB$99997,"NONE")</f>
        <v>0</v>
      </c>
      <c r="V104" s="65">
        <f>SUMIFS('FTE Detail'!$P$1:$P$99997,'FTE Detail'!$L$1:$L$99997,V$5,'FTE Detail'!$Q$1:$Q$99997,$B104,'FTE Detail'!$AB$1:$AB$99997,"PART")</f>
        <v>0</v>
      </c>
      <c r="W104" s="78">
        <f t="shared" si="31"/>
        <v>0</v>
      </c>
      <c r="X104"/>
      <c r="Y104" s="55">
        <f t="shared" si="32"/>
        <v>0</v>
      </c>
      <c r="AA104" s="83">
        <f ca="1">SUMIFS('FTE Detail'!$P$2:$P$99999,'FTE Detail'!$L$2:$L$99999,"OPDD",'FTE Detail'!$Q$2:$Q$99999,SFPR!$B104,'FTE Detail'!$Y$2:$Y$99999,AA$77)+SUMIFS('FTE Detail'!$P$2:$P$99999,'FTE Detail'!$L$2:$L$99999,"OPID",'FTE Detail'!$H$2:$H$99999,SFPR!$B104,'FTE Detail'!$Y$2:$Y$99999,AA$77)</f>
        <v>0</v>
      </c>
      <c r="AB104" s="83">
        <f ca="1">SUMIFS('FTE Detail'!$P$2:$P$99999,'FTE Detail'!$L$2:$L$99999,"OPDD",'FTE Detail'!$Q$2:$Q$99999,SFPR!$B104,'FTE Detail'!$Y$2:$Y$99999,AB$77)+SUMIFS('FTE Detail'!$P$2:$P$99999,'FTE Detail'!$L$2:$L$99999,"OPID",'FTE Detail'!$H$2:$H$99999,SFPR!$B104,'FTE Detail'!$Y$2:$Y$99999,AB$77)</f>
        <v>0</v>
      </c>
      <c r="AC104" s="83">
        <f ca="1">SUMIFS('FTE Detail'!$P$2:$P$99999,'FTE Detail'!$L$2:$L$99999,"OPDD",'FTE Detail'!$Q$2:$Q$99999,SFPR!$B104,'FTE Detail'!$Y$2:$Y$99999,AC$77)+SUMIFS('FTE Detail'!$P$2:$P$99999,'FTE Detail'!$L$2:$L$99999,"OPID",'FTE Detail'!$H$2:$H$99999,SFPR!$B104,'FTE Detail'!$Y$2:$Y$99999,AC$77)</f>
        <v>0</v>
      </c>
      <c r="AD104" s="83">
        <f ca="1">SUMIFS('FTE Detail'!$P$2:$P$99999,'FTE Detail'!$L$2:$L$99999,"OPDD",'FTE Detail'!$Q$2:$Q$99999,SFPR!$B104,'FTE Detail'!$Y$2:$Y$99999,AD$77)+SUMIFS('FTE Detail'!$P$2:$P$99999,'FTE Detail'!$L$2:$L$99999,"OPID",'FTE Detail'!$H$2:$H$99999,SFPR!$B104,'FTE Detail'!$Y$2:$Y$99999,AD$77)</f>
        <v>0</v>
      </c>
      <c r="AE104" s="83">
        <f ca="1">SUMIFS('FTE Detail'!$P$2:$P$99999,'FTE Detail'!$L$2:$L$99999,"OPDD",'FTE Detail'!$Q$2:$Q$99999,SFPR!$B104,'FTE Detail'!$Y$2:$Y$99999,AE$77)+SUMIFS('FTE Detail'!$P$2:$P$99999,'FTE Detail'!$L$2:$L$99999,"OPID",'FTE Detail'!$H$2:$H$99999,SFPR!$B104,'FTE Detail'!$Y$2:$Y$99999,AE$77)</f>
        <v>0</v>
      </c>
      <c r="AF104" s="83">
        <f ca="1">SUMIFS('FTE Detail'!$P$2:$P$99999,'FTE Detail'!$L$2:$L$99999,"OPDD",'FTE Detail'!$Q$2:$Q$99999,SFPR!$B104,'FTE Detail'!$Y$2:$Y$99999,AF$77)+SUMIFS('FTE Detail'!$P$2:$P$99999,'FTE Detail'!$L$2:$L$99999,"OPID",'FTE Detail'!$H$2:$H$99999,SFPR!$B104,'FTE Detail'!$Y$2:$Y$99999,AF$77)</f>
        <v>0</v>
      </c>
    </row>
    <row r="105" spans="2:32" x14ac:dyDescent="0.3">
      <c r="B105" s="5"/>
      <c r="C105" s="37" t="e">
        <f>VLOOKUP(B105,IRN!$A$2:$B$664,2)</f>
        <v>#N/A</v>
      </c>
      <c r="G105" s="65"/>
      <c r="R105" s="65">
        <f>SUMIFS('FTE Detail'!$P$1:$P$99997,'FTE Detail'!$L$1:$L$99997,"PSOP",'FTE Detail'!$H$1:$H$99997,$B105,'FTE Detail'!$AB$1:$AB$99997,"NONE")</f>
        <v>0</v>
      </c>
      <c r="S105" s="65">
        <f>SUMIFS('FTE Detail'!$P$1:$P$99997,'FTE Detail'!$L$1:$L$99997,S$5,'FTE Detail'!$Q$1:$Q$99997,$B105,'FTE Detail'!$AB$1:$AB$99997,"NONE")</f>
        <v>0</v>
      </c>
      <c r="T105" s="65">
        <f>SUMIFS('FTE Detail'!$P$1:$P$99997,'FTE Detail'!$L$1:$L$99997,T$5,'FTE Detail'!$Q$1:$Q$99997,$B105,'FTE Detail'!$AB$1:$AB$99997,"NONE")</f>
        <v>0</v>
      </c>
      <c r="U105" s="65">
        <f>SUMIFS('FTE Detail'!$P$1:$P$99997,'FTE Detail'!$L$1:$L$99997,U$5,'FTE Detail'!$Q$1:$Q$99997,$B105,'FTE Detail'!$AB$1:$AB$99997,"NONE")</f>
        <v>0</v>
      </c>
      <c r="V105" s="65">
        <f>SUMIFS('FTE Detail'!$P$1:$P$99997,'FTE Detail'!$L$1:$L$99997,V$5,'FTE Detail'!$Q$1:$Q$99997,$B105,'FTE Detail'!$AB$1:$AB$99997,"PART")</f>
        <v>0</v>
      </c>
      <c r="W105" s="78">
        <f t="shared" si="31"/>
        <v>0</v>
      </c>
      <c r="X105"/>
      <c r="Y105" s="55">
        <f t="shared" si="32"/>
        <v>0</v>
      </c>
      <c r="AA105" s="83">
        <f ca="1">SUMIFS('FTE Detail'!$P$2:$P$99999,'FTE Detail'!$L$2:$L$99999,"OPDD",'FTE Detail'!$Q$2:$Q$99999,SFPR!$B105,'FTE Detail'!$Y$2:$Y$99999,AA$77)+SUMIFS('FTE Detail'!$P$2:$P$99999,'FTE Detail'!$L$2:$L$99999,"OPID",'FTE Detail'!$H$2:$H$99999,SFPR!$B105,'FTE Detail'!$Y$2:$Y$99999,AA$77)</f>
        <v>0</v>
      </c>
      <c r="AB105" s="83">
        <f ca="1">SUMIFS('FTE Detail'!$P$2:$P$99999,'FTE Detail'!$L$2:$L$99999,"OPDD",'FTE Detail'!$Q$2:$Q$99999,SFPR!$B105,'FTE Detail'!$Y$2:$Y$99999,AB$77)+SUMIFS('FTE Detail'!$P$2:$P$99999,'FTE Detail'!$L$2:$L$99999,"OPID",'FTE Detail'!$H$2:$H$99999,SFPR!$B105,'FTE Detail'!$Y$2:$Y$99999,AB$77)</f>
        <v>0</v>
      </c>
      <c r="AC105" s="83">
        <f ca="1">SUMIFS('FTE Detail'!$P$2:$P$99999,'FTE Detail'!$L$2:$L$99999,"OPDD",'FTE Detail'!$Q$2:$Q$99999,SFPR!$B105,'FTE Detail'!$Y$2:$Y$99999,AC$77)+SUMIFS('FTE Detail'!$P$2:$P$99999,'FTE Detail'!$L$2:$L$99999,"OPID",'FTE Detail'!$H$2:$H$99999,SFPR!$B105,'FTE Detail'!$Y$2:$Y$99999,AC$77)</f>
        <v>0</v>
      </c>
      <c r="AD105" s="83">
        <f ca="1">SUMIFS('FTE Detail'!$P$2:$P$99999,'FTE Detail'!$L$2:$L$99999,"OPDD",'FTE Detail'!$Q$2:$Q$99999,SFPR!$B105,'FTE Detail'!$Y$2:$Y$99999,AD$77)+SUMIFS('FTE Detail'!$P$2:$P$99999,'FTE Detail'!$L$2:$L$99999,"OPID",'FTE Detail'!$H$2:$H$99999,SFPR!$B105,'FTE Detail'!$Y$2:$Y$99999,AD$77)</f>
        <v>0</v>
      </c>
      <c r="AE105" s="83">
        <f ca="1">SUMIFS('FTE Detail'!$P$2:$P$99999,'FTE Detail'!$L$2:$L$99999,"OPDD",'FTE Detail'!$Q$2:$Q$99999,SFPR!$B105,'FTE Detail'!$Y$2:$Y$99999,AE$77)+SUMIFS('FTE Detail'!$P$2:$P$99999,'FTE Detail'!$L$2:$L$99999,"OPID",'FTE Detail'!$H$2:$H$99999,SFPR!$B105,'FTE Detail'!$Y$2:$Y$99999,AE$77)</f>
        <v>0</v>
      </c>
      <c r="AF105" s="83">
        <f ca="1">SUMIFS('FTE Detail'!$P$2:$P$99999,'FTE Detail'!$L$2:$L$99999,"OPDD",'FTE Detail'!$Q$2:$Q$99999,SFPR!$B105,'FTE Detail'!$Y$2:$Y$99999,AF$77)+SUMIFS('FTE Detail'!$P$2:$P$99999,'FTE Detail'!$L$2:$L$99999,"OPID",'FTE Detail'!$H$2:$H$99999,SFPR!$B105,'FTE Detail'!$Y$2:$Y$99999,AF$77)</f>
        <v>0</v>
      </c>
    </row>
    <row r="106" spans="2:32" x14ac:dyDescent="0.3">
      <c r="B106" s="5"/>
      <c r="C106" s="37" t="e">
        <f>VLOOKUP(B106,IRN!$A$2:$B$664,2)</f>
        <v>#N/A</v>
      </c>
      <c r="G106" s="65"/>
      <c r="R106" s="65">
        <f>SUMIFS('FTE Detail'!$P$1:$P$99997,'FTE Detail'!$L$1:$L$99997,"PSOP",'FTE Detail'!$H$1:$H$99997,$B106,'FTE Detail'!$AB$1:$AB$99997,"NONE")</f>
        <v>0</v>
      </c>
      <c r="S106" s="65">
        <f>SUMIFS('FTE Detail'!$P$1:$P$99997,'FTE Detail'!$L$1:$L$99997,S$5,'FTE Detail'!$Q$1:$Q$99997,$B106,'FTE Detail'!$AB$1:$AB$99997,"NONE")</f>
        <v>0</v>
      </c>
      <c r="T106" s="65">
        <f>SUMIFS('FTE Detail'!$P$1:$P$99997,'FTE Detail'!$L$1:$L$99997,T$5,'FTE Detail'!$Q$1:$Q$99997,$B106,'FTE Detail'!$AB$1:$AB$99997,"NONE")</f>
        <v>0</v>
      </c>
      <c r="U106" s="65">
        <f>SUMIFS('FTE Detail'!$P$1:$P$99997,'FTE Detail'!$L$1:$L$99997,U$5,'FTE Detail'!$Q$1:$Q$99997,$B106,'FTE Detail'!$AB$1:$AB$99997,"NONE")</f>
        <v>0</v>
      </c>
      <c r="V106" s="65">
        <f>SUMIFS('FTE Detail'!$P$1:$P$99997,'FTE Detail'!$L$1:$L$99997,V$5,'FTE Detail'!$Q$1:$Q$99997,$B106,'FTE Detail'!$AB$1:$AB$99997,"PART")</f>
        <v>0</v>
      </c>
      <c r="W106" s="78">
        <f t="shared" si="31"/>
        <v>0</v>
      </c>
      <c r="X106"/>
      <c r="Y106" s="55">
        <f t="shared" si="32"/>
        <v>0</v>
      </c>
      <c r="AA106" s="83">
        <f ca="1">SUMIFS('FTE Detail'!$P$2:$P$99999,'FTE Detail'!$L$2:$L$99999,"OPDD",'FTE Detail'!$Q$2:$Q$99999,SFPR!$B106,'FTE Detail'!$Y$2:$Y$99999,AA$77)+SUMIFS('FTE Detail'!$P$2:$P$99999,'FTE Detail'!$L$2:$L$99999,"OPID",'FTE Detail'!$H$2:$H$99999,SFPR!$B106,'FTE Detail'!$Y$2:$Y$99999,AA$77)</f>
        <v>0</v>
      </c>
      <c r="AB106" s="83">
        <f ca="1">SUMIFS('FTE Detail'!$P$2:$P$99999,'FTE Detail'!$L$2:$L$99999,"OPDD",'FTE Detail'!$Q$2:$Q$99999,SFPR!$B106,'FTE Detail'!$Y$2:$Y$99999,AB$77)+SUMIFS('FTE Detail'!$P$2:$P$99999,'FTE Detail'!$L$2:$L$99999,"OPID",'FTE Detail'!$H$2:$H$99999,SFPR!$B106,'FTE Detail'!$Y$2:$Y$99999,AB$77)</f>
        <v>0</v>
      </c>
      <c r="AC106" s="83">
        <f ca="1">SUMIFS('FTE Detail'!$P$2:$P$99999,'FTE Detail'!$L$2:$L$99999,"OPDD",'FTE Detail'!$Q$2:$Q$99999,SFPR!$B106,'FTE Detail'!$Y$2:$Y$99999,AC$77)+SUMIFS('FTE Detail'!$P$2:$P$99999,'FTE Detail'!$L$2:$L$99999,"OPID",'FTE Detail'!$H$2:$H$99999,SFPR!$B106,'FTE Detail'!$Y$2:$Y$99999,AC$77)</f>
        <v>0</v>
      </c>
      <c r="AD106" s="83">
        <f ca="1">SUMIFS('FTE Detail'!$P$2:$P$99999,'FTE Detail'!$L$2:$L$99999,"OPDD",'FTE Detail'!$Q$2:$Q$99999,SFPR!$B106,'FTE Detail'!$Y$2:$Y$99999,AD$77)+SUMIFS('FTE Detail'!$P$2:$P$99999,'FTE Detail'!$L$2:$L$99999,"OPID",'FTE Detail'!$H$2:$H$99999,SFPR!$B106,'FTE Detail'!$Y$2:$Y$99999,AD$77)</f>
        <v>0</v>
      </c>
      <c r="AE106" s="83">
        <f ca="1">SUMIFS('FTE Detail'!$P$2:$P$99999,'FTE Detail'!$L$2:$L$99999,"OPDD",'FTE Detail'!$Q$2:$Q$99999,SFPR!$B106,'FTE Detail'!$Y$2:$Y$99999,AE$77)+SUMIFS('FTE Detail'!$P$2:$P$99999,'FTE Detail'!$L$2:$L$99999,"OPID",'FTE Detail'!$H$2:$H$99999,SFPR!$B106,'FTE Detail'!$Y$2:$Y$99999,AE$77)</f>
        <v>0</v>
      </c>
      <c r="AF106" s="83">
        <f ca="1">SUMIFS('FTE Detail'!$P$2:$P$99999,'FTE Detail'!$L$2:$L$99999,"OPDD",'FTE Detail'!$Q$2:$Q$99999,SFPR!$B106,'FTE Detail'!$Y$2:$Y$99999,AF$77)+SUMIFS('FTE Detail'!$P$2:$P$99999,'FTE Detail'!$L$2:$L$99999,"OPID",'FTE Detail'!$H$2:$H$99999,SFPR!$B106,'FTE Detail'!$Y$2:$Y$99999,AF$77)</f>
        <v>0</v>
      </c>
    </row>
    <row r="107" spans="2:32" x14ac:dyDescent="0.3">
      <c r="B107" s="5"/>
      <c r="C107" s="37" t="e">
        <f>VLOOKUP(B107,IRN!$A$2:$B$664,2)</f>
        <v>#N/A</v>
      </c>
      <c r="G107" s="65"/>
      <c r="R107" s="65">
        <f>SUMIFS('FTE Detail'!$P$1:$P$99997,'FTE Detail'!$L$1:$L$99997,"PSOP",'FTE Detail'!$H$1:$H$99997,$B107,'FTE Detail'!$AB$1:$AB$99997,"NONE")</f>
        <v>0</v>
      </c>
      <c r="S107" s="65">
        <f>SUMIFS('FTE Detail'!$P$1:$P$99997,'FTE Detail'!$L$1:$L$99997,S$5,'FTE Detail'!$Q$1:$Q$99997,$B107,'FTE Detail'!$AB$1:$AB$99997,"NONE")</f>
        <v>0</v>
      </c>
      <c r="T107" s="65">
        <f>SUMIFS('FTE Detail'!$P$1:$P$99997,'FTE Detail'!$L$1:$L$99997,T$5,'FTE Detail'!$Q$1:$Q$99997,$B107,'FTE Detail'!$AB$1:$AB$99997,"NONE")</f>
        <v>0</v>
      </c>
      <c r="U107" s="65">
        <f>SUMIFS('FTE Detail'!$P$1:$P$99997,'FTE Detail'!$L$1:$L$99997,U$5,'FTE Detail'!$Q$1:$Q$99997,$B107,'FTE Detail'!$AB$1:$AB$99997,"NONE")</f>
        <v>0</v>
      </c>
      <c r="V107" s="65">
        <f>SUMIFS('FTE Detail'!$P$1:$P$99997,'FTE Detail'!$L$1:$L$99997,V$5,'FTE Detail'!$Q$1:$Q$99997,$B107,'FTE Detail'!$AB$1:$AB$99997,"PART")</f>
        <v>0</v>
      </c>
      <c r="W107" s="78">
        <f t="shared" si="31"/>
        <v>0</v>
      </c>
      <c r="X107"/>
      <c r="Y107" s="55">
        <f t="shared" si="32"/>
        <v>0</v>
      </c>
      <c r="AA107" s="83">
        <f ca="1">SUMIFS('FTE Detail'!$P$2:$P$99999,'FTE Detail'!$L$2:$L$99999,"OPDD",'FTE Detail'!$Q$2:$Q$99999,SFPR!$B107,'FTE Detail'!$Y$2:$Y$99999,AA$77)+SUMIFS('FTE Detail'!$P$2:$P$99999,'FTE Detail'!$L$2:$L$99999,"OPID",'FTE Detail'!$H$2:$H$99999,SFPR!$B107,'FTE Detail'!$Y$2:$Y$99999,AA$77)</f>
        <v>0</v>
      </c>
      <c r="AB107" s="83">
        <f ca="1">SUMIFS('FTE Detail'!$P$2:$P$99999,'FTE Detail'!$L$2:$L$99999,"OPDD",'FTE Detail'!$Q$2:$Q$99999,SFPR!$B107,'FTE Detail'!$Y$2:$Y$99999,AB$77)+SUMIFS('FTE Detail'!$P$2:$P$99999,'FTE Detail'!$L$2:$L$99999,"OPID",'FTE Detail'!$H$2:$H$99999,SFPR!$B107,'FTE Detail'!$Y$2:$Y$99999,AB$77)</f>
        <v>0</v>
      </c>
      <c r="AC107" s="83">
        <f ca="1">SUMIFS('FTE Detail'!$P$2:$P$99999,'FTE Detail'!$L$2:$L$99999,"OPDD",'FTE Detail'!$Q$2:$Q$99999,SFPR!$B107,'FTE Detail'!$Y$2:$Y$99999,AC$77)+SUMIFS('FTE Detail'!$P$2:$P$99999,'FTE Detail'!$L$2:$L$99999,"OPID",'FTE Detail'!$H$2:$H$99999,SFPR!$B107,'FTE Detail'!$Y$2:$Y$99999,AC$77)</f>
        <v>0</v>
      </c>
      <c r="AD107" s="83">
        <f ca="1">SUMIFS('FTE Detail'!$P$2:$P$99999,'FTE Detail'!$L$2:$L$99999,"OPDD",'FTE Detail'!$Q$2:$Q$99999,SFPR!$B107,'FTE Detail'!$Y$2:$Y$99999,AD$77)+SUMIFS('FTE Detail'!$P$2:$P$99999,'FTE Detail'!$L$2:$L$99999,"OPID",'FTE Detail'!$H$2:$H$99999,SFPR!$B107,'FTE Detail'!$Y$2:$Y$99999,AD$77)</f>
        <v>0</v>
      </c>
      <c r="AE107" s="83">
        <f ca="1">SUMIFS('FTE Detail'!$P$2:$P$99999,'FTE Detail'!$L$2:$L$99999,"OPDD",'FTE Detail'!$Q$2:$Q$99999,SFPR!$B107,'FTE Detail'!$Y$2:$Y$99999,AE$77)+SUMIFS('FTE Detail'!$P$2:$P$99999,'FTE Detail'!$L$2:$L$99999,"OPID",'FTE Detail'!$H$2:$H$99999,SFPR!$B107,'FTE Detail'!$Y$2:$Y$99999,AE$77)</f>
        <v>0</v>
      </c>
      <c r="AF107" s="83">
        <f ca="1">SUMIFS('FTE Detail'!$P$2:$P$99999,'FTE Detail'!$L$2:$L$99999,"OPDD",'FTE Detail'!$Q$2:$Q$99999,SFPR!$B107,'FTE Detail'!$Y$2:$Y$99999,AF$77)+SUMIFS('FTE Detail'!$P$2:$P$99999,'FTE Detail'!$L$2:$L$99999,"OPID",'FTE Detail'!$H$2:$H$99999,SFPR!$B107,'FTE Detail'!$Y$2:$Y$99999,AF$77)</f>
        <v>0</v>
      </c>
    </row>
    <row r="108" spans="2:32" x14ac:dyDescent="0.3">
      <c r="B108" s="75"/>
      <c r="C108" s="37" t="e">
        <f>VLOOKUP(B108,IRN!$A$2:$B$664,2)</f>
        <v>#N/A</v>
      </c>
      <c r="G108" s="65"/>
      <c r="R108" s="65">
        <f>SUMIFS('FTE Detail'!$P$1:$P$99997,'FTE Detail'!$L$1:$L$99997,"PSOP",'FTE Detail'!$H$1:$H$99997,$B108,'FTE Detail'!$AB$1:$AB$99997,"NONE")</f>
        <v>0</v>
      </c>
      <c r="S108" s="65">
        <f>SUMIFS('FTE Detail'!$P$1:$P$99997,'FTE Detail'!$L$1:$L$99997,S$5,'FTE Detail'!$Q$1:$Q$99997,$B108,'FTE Detail'!$AB$1:$AB$99997,"NONE")</f>
        <v>0</v>
      </c>
      <c r="T108" s="65">
        <f>SUMIFS('FTE Detail'!$P$1:$P$99997,'FTE Detail'!$L$1:$L$99997,T$5,'FTE Detail'!$Q$1:$Q$99997,$B108,'FTE Detail'!$AB$1:$AB$99997,"NONE")</f>
        <v>0</v>
      </c>
      <c r="U108" s="65">
        <f>SUMIFS('FTE Detail'!$P$1:$P$99997,'FTE Detail'!$L$1:$L$99997,U$5,'FTE Detail'!$Q$1:$Q$99997,$B108,'FTE Detail'!$AB$1:$AB$99997,"NONE")</f>
        <v>0</v>
      </c>
      <c r="V108" s="65">
        <f>SUMIFS('FTE Detail'!$P$1:$P$99997,'FTE Detail'!$L$1:$L$99997,V$5,'FTE Detail'!$Q$1:$Q$99997,$B108,'FTE Detail'!$AB$1:$AB$99997,"PART")</f>
        <v>0</v>
      </c>
      <c r="W108" s="78">
        <f t="shared" si="31"/>
        <v>0</v>
      </c>
      <c r="X108" s="65"/>
      <c r="Y108" s="55">
        <f t="shared" si="32"/>
        <v>0</v>
      </c>
      <c r="AA108" s="83">
        <f>SUMIFS('FTE Detail'!$P$2:$P$99999,'FTE Detail'!$L$2:$L$99999,"OPDD",'FTE Detail'!$Q$2:$Q$99999,SFPR!$B108,'FTE Detail'!$Y$2:$Y$99999,AA$77)+SUMIFS('FTE Detail'!$P$2:$P$99999,'FTE Detail'!$L$2:$L$99999,"OPID",'FTE Detail'!$H$2:$H$99999,SFPR!$B108,'FTE Detail'!$Y$2:$Y$99999,AA$77)</f>
        <v>0</v>
      </c>
      <c r="AB108" s="83">
        <f>SUMIFS('FTE Detail'!$P$2:$P$99999,'FTE Detail'!$L$2:$L$99999,"OPDD",'FTE Detail'!$Q$2:$Q$99999,SFPR!$B108,'FTE Detail'!$Y$2:$Y$99999,AB$77)+SUMIFS('FTE Detail'!$P$2:$P$99999,'FTE Detail'!$L$2:$L$99999,"OPID",'FTE Detail'!$H$2:$H$99999,SFPR!$B108,'FTE Detail'!$Y$2:$Y$99999,AB$77)</f>
        <v>0</v>
      </c>
      <c r="AC108" s="83">
        <f>SUMIFS('FTE Detail'!$P$2:$P$99999,'FTE Detail'!$L$2:$L$99999,"OPDD",'FTE Detail'!$Q$2:$Q$99999,SFPR!$B108,'FTE Detail'!$Y$2:$Y$99999,AC$77)+SUMIFS('FTE Detail'!$P$2:$P$99999,'FTE Detail'!$L$2:$L$99999,"OPID",'FTE Detail'!$H$2:$H$99999,SFPR!$B108,'FTE Detail'!$Y$2:$Y$99999,AC$77)</f>
        <v>0</v>
      </c>
      <c r="AD108" s="83">
        <f>SUMIFS('FTE Detail'!$P$2:$P$99999,'FTE Detail'!$L$2:$L$99999,"OPDD",'FTE Detail'!$Q$2:$Q$99999,SFPR!$B108,'FTE Detail'!$Y$2:$Y$99999,AD$77)+SUMIFS('FTE Detail'!$P$2:$P$99999,'FTE Detail'!$L$2:$L$99999,"OPID",'FTE Detail'!$H$2:$H$99999,SFPR!$B108,'FTE Detail'!$Y$2:$Y$99999,AD$77)</f>
        <v>0</v>
      </c>
      <c r="AE108" s="83">
        <f>SUMIFS('FTE Detail'!$P$2:$P$99999,'FTE Detail'!$L$2:$L$99999,"OPDD",'FTE Detail'!$Q$2:$Q$99999,SFPR!$B108,'FTE Detail'!$Y$2:$Y$99999,AE$77)+SUMIFS('FTE Detail'!$P$2:$P$99999,'FTE Detail'!$L$2:$L$99999,"OPID",'FTE Detail'!$H$2:$H$99999,SFPR!$B108,'FTE Detail'!$Y$2:$Y$99999,AE$77)</f>
        <v>0</v>
      </c>
      <c r="AF108" s="83">
        <f>SUMIFS('FTE Detail'!$P$2:$P$99999,'FTE Detail'!$L$2:$L$99999,"OPDD",'FTE Detail'!$Q$2:$Q$99999,SFPR!$B108,'FTE Detail'!$Y$2:$Y$99999,AF$77)+SUMIFS('FTE Detail'!$P$2:$P$99999,'FTE Detail'!$L$2:$L$99999,"OPID",'FTE Detail'!$H$2:$H$99999,SFPR!$B108,'FTE Detail'!$Y$2:$Y$99999,AF$77)</f>
        <v>0</v>
      </c>
    </row>
    <row r="109" spans="2:32" x14ac:dyDescent="0.3">
      <c r="B109" s="75"/>
      <c r="C109" s="37" t="e">
        <f>VLOOKUP(B109,IRN!$A$2:$B$664,2)</f>
        <v>#N/A</v>
      </c>
      <c r="G109" s="65"/>
      <c r="R109" s="65">
        <f>SUMIFS('FTE Detail'!$P$1:$P$99997,'FTE Detail'!$L$1:$L$99997,"PSOP",'FTE Detail'!$H$1:$H$99997,$B109,'FTE Detail'!$AB$1:$AB$99997,"NONE")</f>
        <v>0</v>
      </c>
      <c r="S109" s="65">
        <f>SUMIFS('FTE Detail'!$P$1:$P$99997,'FTE Detail'!$L$1:$L$99997,S$5,'FTE Detail'!$Q$1:$Q$99997,$B109,'FTE Detail'!$AB$1:$AB$99997,"NONE")</f>
        <v>0</v>
      </c>
      <c r="T109" s="65">
        <f>SUMIFS('FTE Detail'!$P$1:$P$99997,'FTE Detail'!$L$1:$L$99997,T$5,'FTE Detail'!$Q$1:$Q$99997,$B109,'FTE Detail'!$AB$1:$AB$99997,"NONE")</f>
        <v>0</v>
      </c>
      <c r="U109" s="65">
        <f>SUMIFS('FTE Detail'!$P$1:$P$99997,'FTE Detail'!$L$1:$L$99997,U$5,'FTE Detail'!$Q$1:$Q$99997,$B109,'FTE Detail'!$AB$1:$AB$99997,"NONE")</f>
        <v>0</v>
      </c>
      <c r="V109" s="65">
        <f>SUMIFS('FTE Detail'!$P$1:$P$99997,'FTE Detail'!$L$1:$L$99997,V$5,'FTE Detail'!$Q$1:$Q$99997,$B109,'FTE Detail'!$AB$1:$AB$99997,"PART")</f>
        <v>0</v>
      </c>
      <c r="W109" s="78">
        <f t="shared" si="31"/>
        <v>0</v>
      </c>
      <c r="X109" s="65"/>
      <c r="Y109" s="55">
        <f t="shared" si="32"/>
        <v>0</v>
      </c>
      <c r="AA109" s="83">
        <f>SUMIFS('FTE Detail'!$P$2:$P$99999,'FTE Detail'!$L$2:$L$99999,"OPDD",'FTE Detail'!$Q$2:$Q$99999,SFPR!$B109,'FTE Detail'!$Y$2:$Y$99999,AA$77)+SUMIFS('FTE Detail'!$P$2:$P$99999,'FTE Detail'!$L$2:$L$99999,"OPID",'FTE Detail'!$H$2:$H$99999,SFPR!$B109,'FTE Detail'!$Y$2:$Y$99999,AA$77)</f>
        <v>0</v>
      </c>
      <c r="AB109" s="83">
        <f>SUMIFS('FTE Detail'!$P$2:$P$99999,'FTE Detail'!$L$2:$L$99999,"OPDD",'FTE Detail'!$Q$2:$Q$99999,SFPR!$B109,'FTE Detail'!$Y$2:$Y$99999,AB$77)+SUMIFS('FTE Detail'!$P$2:$P$99999,'FTE Detail'!$L$2:$L$99999,"OPID",'FTE Detail'!$H$2:$H$99999,SFPR!$B109,'FTE Detail'!$Y$2:$Y$99999,AB$77)</f>
        <v>0</v>
      </c>
      <c r="AC109" s="83">
        <f>SUMIFS('FTE Detail'!$P$2:$P$99999,'FTE Detail'!$L$2:$L$99999,"OPDD",'FTE Detail'!$Q$2:$Q$99999,SFPR!$B109,'FTE Detail'!$Y$2:$Y$99999,AC$77)+SUMIFS('FTE Detail'!$P$2:$P$99999,'FTE Detail'!$L$2:$L$99999,"OPID",'FTE Detail'!$H$2:$H$99999,SFPR!$B109,'FTE Detail'!$Y$2:$Y$99999,AC$77)</f>
        <v>0</v>
      </c>
      <c r="AD109" s="83">
        <f>SUMIFS('FTE Detail'!$P$2:$P$99999,'FTE Detail'!$L$2:$L$99999,"OPDD",'FTE Detail'!$Q$2:$Q$99999,SFPR!$B109,'FTE Detail'!$Y$2:$Y$99999,AD$77)+SUMIFS('FTE Detail'!$P$2:$P$99999,'FTE Detail'!$L$2:$L$99999,"OPID",'FTE Detail'!$H$2:$H$99999,SFPR!$B109,'FTE Detail'!$Y$2:$Y$99999,AD$77)</f>
        <v>0</v>
      </c>
      <c r="AE109" s="83">
        <f>SUMIFS('FTE Detail'!$P$2:$P$99999,'FTE Detail'!$L$2:$L$99999,"OPDD",'FTE Detail'!$Q$2:$Q$99999,SFPR!$B109,'FTE Detail'!$Y$2:$Y$99999,AE$77)+SUMIFS('FTE Detail'!$P$2:$P$99999,'FTE Detail'!$L$2:$L$99999,"OPID",'FTE Detail'!$H$2:$H$99999,SFPR!$B109,'FTE Detail'!$Y$2:$Y$99999,AE$77)</f>
        <v>0</v>
      </c>
      <c r="AF109" s="83">
        <f>SUMIFS('FTE Detail'!$P$2:$P$99999,'FTE Detail'!$L$2:$L$99999,"OPDD",'FTE Detail'!$Q$2:$Q$99999,SFPR!$B109,'FTE Detail'!$Y$2:$Y$99999,AF$77)+SUMIFS('FTE Detail'!$P$2:$P$99999,'FTE Detail'!$L$2:$L$99999,"OPID",'FTE Detail'!$H$2:$H$99999,SFPR!$B109,'FTE Detail'!$Y$2:$Y$99999,AF$77)</f>
        <v>0</v>
      </c>
    </row>
    <row r="110" spans="2:32" x14ac:dyDescent="0.3">
      <c r="B110" s="75"/>
      <c r="C110" s="37" t="e">
        <f>VLOOKUP(B110,IRN!$A$2:$B$664,2)</f>
        <v>#N/A</v>
      </c>
      <c r="G110" s="65"/>
      <c r="R110" s="65">
        <f>SUMIFS('FTE Detail'!$P$1:$P$99997,'FTE Detail'!$L$1:$L$99997,"PSOP",'FTE Detail'!$H$1:$H$99997,$B110,'FTE Detail'!$AB$1:$AB$99997,"NONE")</f>
        <v>0</v>
      </c>
      <c r="S110" s="65">
        <f>SUMIFS('FTE Detail'!$P$1:$P$99997,'FTE Detail'!$L$1:$L$99997,S$5,'FTE Detail'!$Q$1:$Q$99997,$B110,'FTE Detail'!$AB$1:$AB$99997,"NONE")</f>
        <v>0</v>
      </c>
      <c r="T110" s="65">
        <f>SUMIFS('FTE Detail'!$P$1:$P$99997,'FTE Detail'!$L$1:$L$99997,T$5,'FTE Detail'!$Q$1:$Q$99997,$B110,'FTE Detail'!$AB$1:$AB$99997,"NONE")</f>
        <v>0</v>
      </c>
      <c r="U110" s="65">
        <f>SUMIFS('FTE Detail'!$P$1:$P$99997,'FTE Detail'!$L$1:$L$99997,U$5,'FTE Detail'!$Q$1:$Q$99997,$B110,'FTE Detail'!$AB$1:$AB$99997,"NONE")</f>
        <v>0</v>
      </c>
      <c r="V110" s="65">
        <f>SUMIFS('FTE Detail'!$P$1:$P$99997,'FTE Detail'!$L$1:$L$99997,V$5,'FTE Detail'!$Q$1:$Q$99997,$B110,'FTE Detail'!$AB$1:$AB$99997,"PART")</f>
        <v>0</v>
      </c>
      <c r="W110" s="78">
        <f t="shared" si="31"/>
        <v>0</v>
      </c>
      <c r="X110" s="65"/>
      <c r="Y110" s="55">
        <f t="shared" si="32"/>
        <v>0</v>
      </c>
      <c r="AA110" s="83">
        <f>SUMIFS('FTE Detail'!$P$2:$P$99999,'FTE Detail'!$L$2:$L$99999,"OPDD",'FTE Detail'!$Q$2:$Q$99999,SFPR!$B110,'FTE Detail'!$Y$2:$Y$99999,AA$77)+SUMIFS('FTE Detail'!$P$2:$P$99999,'FTE Detail'!$L$2:$L$99999,"OPID",'FTE Detail'!$H$2:$H$99999,SFPR!$B110,'FTE Detail'!$Y$2:$Y$99999,AA$77)</f>
        <v>0</v>
      </c>
      <c r="AB110" s="83">
        <f>SUMIFS('FTE Detail'!$P$2:$P$99999,'FTE Detail'!$L$2:$L$99999,"OPDD",'FTE Detail'!$Q$2:$Q$99999,SFPR!$B110,'FTE Detail'!$Y$2:$Y$99999,AB$77)+SUMIFS('FTE Detail'!$P$2:$P$99999,'FTE Detail'!$L$2:$L$99999,"OPID",'FTE Detail'!$H$2:$H$99999,SFPR!$B110,'FTE Detail'!$Y$2:$Y$99999,AB$77)</f>
        <v>0</v>
      </c>
      <c r="AC110" s="83">
        <f>SUMIFS('FTE Detail'!$P$2:$P$99999,'FTE Detail'!$L$2:$L$99999,"OPDD",'FTE Detail'!$Q$2:$Q$99999,SFPR!$B110,'FTE Detail'!$Y$2:$Y$99999,AC$77)+SUMIFS('FTE Detail'!$P$2:$P$99999,'FTE Detail'!$L$2:$L$99999,"OPID",'FTE Detail'!$H$2:$H$99999,SFPR!$B110,'FTE Detail'!$Y$2:$Y$99999,AC$77)</f>
        <v>0</v>
      </c>
      <c r="AD110" s="83">
        <f>SUMIFS('FTE Detail'!$P$2:$P$99999,'FTE Detail'!$L$2:$L$99999,"OPDD",'FTE Detail'!$Q$2:$Q$99999,SFPR!$B110,'FTE Detail'!$Y$2:$Y$99999,AD$77)+SUMIFS('FTE Detail'!$P$2:$P$99999,'FTE Detail'!$L$2:$L$99999,"OPID",'FTE Detail'!$H$2:$H$99999,SFPR!$B110,'FTE Detail'!$Y$2:$Y$99999,AD$77)</f>
        <v>0</v>
      </c>
      <c r="AE110" s="83">
        <f>SUMIFS('FTE Detail'!$P$2:$P$99999,'FTE Detail'!$L$2:$L$99999,"OPDD",'FTE Detail'!$Q$2:$Q$99999,SFPR!$B110,'FTE Detail'!$Y$2:$Y$99999,AE$77)+SUMIFS('FTE Detail'!$P$2:$P$99999,'FTE Detail'!$L$2:$L$99999,"OPID",'FTE Detail'!$H$2:$H$99999,SFPR!$B110,'FTE Detail'!$Y$2:$Y$99999,AE$77)</f>
        <v>0</v>
      </c>
      <c r="AF110" s="83">
        <f>SUMIFS('FTE Detail'!$P$2:$P$99999,'FTE Detail'!$L$2:$L$99999,"OPDD",'FTE Detail'!$Q$2:$Q$99999,SFPR!$B110,'FTE Detail'!$Y$2:$Y$99999,AF$77)+SUMIFS('FTE Detail'!$P$2:$P$99999,'FTE Detail'!$L$2:$L$99999,"OPID",'FTE Detail'!$H$2:$H$99999,SFPR!$B110,'FTE Detail'!$Y$2:$Y$99999,AF$77)</f>
        <v>0</v>
      </c>
    </row>
    <row r="111" spans="2:32" x14ac:dyDescent="0.3">
      <c r="B111" s="75"/>
      <c r="C111" s="37" t="e">
        <f>VLOOKUP(B111,IRN!$A$2:$B$664,2)</f>
        <v>#N/A</v>
      </c>
      <c r="G111" s="65"/>
      <c r="R111" s="65">
        <f>SUMIFS('FTE Detail'!$P$1:$P$99997,'FTE Detail'!$L$1:$L$99997,"PSOP",'FTE Detail'!$H$1:$H$99997,$B111,'FTE Detail'!$AB$1:$AB$99997,"NONE")</f>
        <v>0</v>
      </c>
      <c r="S111" s="65">
        <f>SUMIFS('FTE Detail'!$P$1:$P$99997,'FTE Detail'!$L$1:$L$99997,S$5,'FTE Detail'!$Q$1:$Q$99997,$B111,'FTE Detail'!$AB$1:$AB$99997,"NONE")</f>
        <v>0</v>
      </c>
      <c r="T111" s="65">
        <f>SUMIFS('FTE Detail'!$P$1:$P$99997,'FTE Detail'!$L$1:$L$99997,T$5,'FTE Detail'!$Q$1:$Q$99997,$B111,'FTE Detail'!$AB$1:$AB$99997,"NONE")</f>
        <v>0</v>
      </c>
      <c r="U111" s="65">
        <f>SUMIFS('FTE Detail'!$P$1:$P$99997,'FTE Detail'!$L$1:$L$99997,U$5,'FTE Detail'!$Q$1:$Q$99997,$B111,'FTE Detail'!$AB$1:$AB$99997,"NONE")</f>
        <v>0</v>
      </c>
      <c r="V111" s="65">
        <f>SUMIFS('FTE Detail'!$P$1:$P$99997,'FTE Detail'!$L$1:$L$99997,V$5,'FTE Detail'!$Q$1:$Q$99997,$B111,'FTE Detail'!$AB$1:$AB$99997,"PART")</f>
        <v>0</v>
      </c>
      <c r="W111" s="78">
        <f t="shared" si="31"/>
        <v>0</v>
      </c>
      <c r="X111" s="65"/>
      <c r="Y111" s="55">
        <f t="shared" si="32"/>
        <v>0</v>
      </c>
      <c r="AA111" s="83">
        <f>SUMIFS('FTE Detail'!$P$2:$P$99999,'FTE Detail'!$L$2:$L$99999,"OPDD",'FTE Detail'!$Q$2:$Q$99999,SFPR!$B111,'FTE Detail'!$Y$2:$Y$99999,AA$77)+SUMIFS('FTE Detail'!$P$2:$P$99999,'FTE Detail'!$L$2:$L$99999,"OPID",'FTE Detail'!$H$2:$H$99999,SFPR!$B111,'FTE Detail'!$Y$2:$Y$99999,AA$77)</f>
        <v>0</v>
      </c>
      <c r="AB111" s="83">
        <f>SUMIFS('FTE Detail'!$P$2:$P$99999,'FTE Detail'!$L$2:$L$99999,"OPDD",'FTE Detail'!$Q$2:$Q$99999,SFPR!$B111,'FTE Detail'!$Y$2:$Y$99999,AB$77)+SUMIFS('FTE Detail'!$P$2:$P$99999,'FTE Detail'!$L$2:$L$99999,"OPID",'FTE Detail'!$H$2:$H$99999,SFPR!$B111,'FTE Detail'!$Y$2:$Y$99999,AB$77)</f>
        <v>0</v>
      </c>
      <c r="AC111" s="83">
        <f>SUMIFS('FTE Detail'!$P$2:$P$99999,'FTE Detail'!$L$2:$L$99999,"OPDD",'FTE Detail'!$Q$2:$Q$99999,SFPR!$B111,'FTE Detail'!$Y$2:$Y$99999,AC$77)+SUMIFS('FTE Detail'!$P$2:$P$99999,'FTE Detail'!$L$2:$L$99999,"OPID",'FTE Detail'!$H$2:$H$99999,SFPR!$B111,'FTE Detail'!$Y$2:$Y$99999,AC$77)</f>
        <v>0</v>
      </c>
      <c r="AD111" s="83">
        <f>SUMIFS('FTE Detail'!$P$2:$P$99999,'FTE Detail'!$L$2:$L$99999,"OPDD",'FTE Detail'!$Q$2:$Q$99999,SFPR!$B111,'FTE Detail'!$Y$2:$Y$99999,AD$77)+SUMIFS('FTE Detail'!$P$2:$P$99999,'FTE Detail'!$L$2:$L$99999,"OPID",'FTE Detail'!$H$2:$H$99999,SFPR!$B111,'FTE Detail'!$Y$2:$Y$99999,AD$77)</f>
        <v>0</v>
      </c>
      <c r="AE111" s="83">
        <f>SUMIFS('FTE Detail'!$P$2:$P$99999,'FTE Detail'!$L$2:$L$99999,"OPDD",'FTE Detail'!$Q$2:$Q$99999,SFPR!$B111,'FTE Detail'!$Y$2:$Y$99999,AE$77)+SUMIFS('FTE Detail'!$P$2:$P$99999,'FTE Detail'!$L$2:$L$99999,"OPID",'FTE Detail'!$H$2:$H$99999,SFPR!$B111,'FTE Detail'!$Y$2:$Y$99999,AE$77)</f>
        <v>0</v>
      </c>
      <c r="AF111" s="83">
        <f>SUMIFS('FTE Detail'!$P$2:$P$99999,'FTE Detail'!$L$2:$L$99999,"OPDD",'FTE Detail'!$Q$2:$Q$99999,SFPR!$B111,'FTE Detail'!$Y$2:$Y$99999,AF$77)+SUMIFS('FTE Detail'!$P$2:$P$99999,'FTE Detail'!$L$2:$L$99999,"OPID",'FTE Detail'!$H$2:$H$99999,SFPR!$B111,'FTE Detail'!$Y$2:$Y$99999,AF$77)</f>
        <v>0</v>
      </c>
    </row>
    <row r="112" spans="2:32" x14ac:dyDescent="0.3">
      <c r="B112" s="75"/>
      <c r="R112" s="78">
        <f t="shared" ref="R112:V112" si="33">SUM(R100:R111)</f>
        <v>0</v>
      </c>
      <c r="S112" s="78">
        <f t="shared" si="33"/>
        <v>0</v>
      </c>
      <c r="T112" s="78">
        <f t="shared" si="33"/>
        <v>0</v>
      </c>
      <c r="U112" s="78">
        <f t="shared" si="33"/>
        <v>0</v>
      </c>
      <c r="V112" s="78">
        <f t="shared" si="33"/>
        <v>0</v>
      </c>
      <c r="W112" s="78">
        <f>SUM(W100:W111)</f>
        <v>0</v>
      </c>
      <c r="X112" s="37">
        <f>SUM(X100:X111)</f>
        <v>0</v>
      </c>
      <c r="Y112" s="37">
        <f>SUM(Y100:Y111)</f>
        <v>0</v>
      </c>
      <c r="AA112" s="37">
        <f t="shared" ref="AA112:AF112" ca="1" si="34">SUM(AA100:AA111)</f>
        <v>0</v>
      </c>
      <c r="AB112" s="37">
        <f t="shared" ca="1" si="34"/>
        <v>0</v>
      </c>
      <c r="AC112" s="37">
        <f t="shared" ca="1" si="34"/>
        <v>0</v>
      </c>
      <c r="AD112" s="37">
        <f t="shared" ca="1" si="34"/>
        <v>0</v>
      </c>
      <c r="AE112" s="37">
        <f t="shared" ca="1" si="34"/>
        <v>0</v>
      </c>
      <c r="AF112" s="37">
        <f t="shared" ca="1" si="34"/>
        <v>0</v>
      </c>
    </row>
    <row r="113" spans="2:32" x14ac:dyDescent="0.3">
      <c r="B113" s="75"/>
      <c r="Y113" s="55"/>
      <c r="AA113" s="83"/>
      <c r="AB113" s="83"/>
      <c r="AC113" s="83"/>
      <c r="AD113" s="83"/>
      <c r="AE113" s="83"/>
      <c r="AF113" s="83"/>
    </row>
    <row r="114" spans="2:32" ht="21" x14ac:dyDescent="0.4">
      <c r="B114" s="75"/>
      <c r="C114" s="84" t="s">
        <v>799</v>
      </c>
      <c r="W114" s="41" t="s">
        <v>74</v>
      </c>
      <c r="AA114" s="83"/>
      <c r="AB114" s="83"/>
      <c r="AC114" s="83"/>
      <c r="AD114" s="83"/>
      <c r="AE114" s="83"/>
      <c r="AF114" s="83"/>
    </row>
    <row r="115" spans="2:32" ht="18" x14ac:dyDescent="0.35">
      <c r="B115" s="85" t="s">
        <v>85</v>
      </c>
      <c r="C115" s="80" t="s">
        <v>800</v>
      </c>
      <c r="D115" s="41"/>
      <c r="R115" s="41" t="s">
        <v>119</v>
      </c>
      <c r="W115" s="51" t="s">
        <v>96</v>
      </c>
      <c r="X115" s="41" t="str">
        <f>X4</f>
        <v>Jan #2</v>
      </c>
      <c r="Y115" s="37" t="s">
        <v>6</v>
      </c>
      <c r="AA115" s="83"/>
      <c r="AB115" s="83"/>
      <c r="AC115" s="83"/>
      <c r="AD115" s="83"/>
      <c r="AE115" s="83"/>
      <c r="AF115" s="83"/>
    </row>
    <row r="116" spans="2:32" x14ac:dyDescent="0.3">
      <c r="B116" s="75"/>
      <c r="C116" s="37" t="e">
        <f>VLOOKUP(B116,IRN!$A$2:$B$664,2)</f>
        <v>#N/A</v>
      </c>
      <c r="R116" s="65">
        <f>SUMIFS('FTE Detail'!$P$1:$P$99997,'FTE Detail'!$L$1:$L$99997,R$5,'FTE Detail'!$Q$1:$Q$99997,$B116,'FTE Detail'!$AB$1:$AB$99997,"NONE")</f>
        <v>0</v>
      </c>
      <c r="W116" s="78">
        <f>R116</f>
        <v>0</v>
      </c>
      <c r="X116" s="65"/>
      <c r="Y116" s="55">
        <f t="shared" ref="Y116" si="35">W116-X116</f>
        <v>0</v>
      </c>
    </row>
    <row r="117" spans="2:32" x14ac:dyDescent="0.3">
      <c r="C117" s="37" t="e">
        <f>VLOOKUP(B117,IRN!$A$2:$B$664,2)</f>
        <v>#N/A</v>
      </c>
      <c r="R117" s="65">
        <f>SUMIFS('FTE Detail'!$P$1:$P$99997,'FTE Detail'!$L$1:$L$99997,R$5,'FTE Detail'!$Q$1:$Q$99997,$B117,'FTE Detail'!$AB$1:$AB$99997,"NONE")</f>
        <v>0</v>
      </c>
      <c r="W117" s="78">
        <f t="shared" ref="W117:W118" si="36">R117</f>
        <v>0</v>
      </c>
      <c r="X117" s="65"/>
      <c r="Y117" s="55">
        <f t="shared" ref="Y117:Y118" si="37">W117-X117</f>
        <v>0</v>
      </c>
    </row>
    <row r="118" spans="2:32" x14ac:dyDescent="0.3">
      <c r="R118" s="65">
        <f>SUMIFS('FTE Detail'!$P$1:$P$99997,'FTE Detail'!$L$1:$L$99997,R$5,'FTE Detail'!$Q$1:$Q$99997,$B118,'FTE Detail'!$AB$1:$AB$99997,"NONE")</f>
        <v>0</v>
      </c>
      <c r="W118" s="78">
        <f t="shared" si="36"/>
        <v>0</v>
      </c>
      <c r="X118" s="65"/>
      <c r="Y118" s="55">
        <f t="shared" si="37"/>
        <v>0</v>
      </c>
    </row>
    <row r="120" spans="2:32" x14ac:dyDescent="0.3">
      <c r="W120" s="41" t="s">
        <v>74</v>
      </c>
    </row>
    <row r="121" spans="2:32" ht="18" x14ac:dyDescent="0.35">
      <c r="B121" s="41" t="s">
        <v>85</v>
      </c>
      <c r="C121" s="80" t="s">
        <v>801</v>
      </c>
      <c r="D121" s="41"/>
      <c r="F121" s="37" t="s">
        <v>749</v>
      </c>
      <c r="G121" s="37" t="s">
        <v>750</v>
      </c>
      <c r="H121" s="41" t="s">
        <v>3</v>
      </c>
      <c r="W121" s="51" t="s">
        <v>96</v>
      </c>
      <c r="X121" s="41" t="str">
        <f>X4</f>
        <v>Jan #2</v>
      </c>
      <c r="Y121" s="37" t="s">
        <v>6</v>
      </c>
    </row>
    <row r="122" spans="2:32" x14ac:dyDescent="0.3">
      <c r="B122" s="41"/>
      <c r="C122" s="37" t="e">
        <f>VLOOKUP(B122,IRN!$A$2:$B$664,2)</f>
        <v>#N/A</v>
      </c>
      <c r="D122" s="41"/>
      <c r="F122" s="65">
        <f>SUMIFS('FTE Detail'!$P$1:$P$99997,'FTE Detail'!$L$1:$L$99997,F$5,'FTE Detail'!$Q$1:$Q$99997,$B122,'FTE Detail'!$AB$1:$AB$99997,"NONE")</f>
        <v>0</v>
      </c>
      <c r="G122" s="65">
        <f>SUMIFS('FTE Detail'!$P$1:$P$99997,'FTE Detail'!$L$1:$L$99997,G$5,'FTE Detail'!$Q$1:$Q$99997,$B122,'FTE Detail'!$AB$1:$AB$99997,"NONE")</f>
        <v>0</v>
      </c>
      <c r="H122" s="65">
        <f>SUMIFS('FTE Detail'!$P$1:$P$99997,'FTE Detail'!$L$1:$L$99997,H$5,'FTE Detail'!$Q$1:$Q$99997,$B122,'FTE Detail'!$AB$1:$AB$99997,"NONE")</f>
        <v>0</v>
      </c>
      <c r="V122" s="65"/>
      <c r="W122" s="78">
        <f>SUM(F122:H122)</f>
        <v>0</v>
      </c>
      <c r="X122" s="65"/>
      <c r="Y122" s="55">
        <f t="shared" ref="Y122:Y126" si="38">W122-X122</f>
        <v>0</v>
      </c>
    </row>
    <row r="123" spans="2:32" x14ac:dyDescent="0.3">
      <c r="B123" s="41"/>
      <c r="C123" s="37" t="e">
        <f>VLOOKUP(B123,IRN!$A$2:$B$664,2)</f>
        <v>#N/A</v>
      </c>
      <c r="D123" s="41"/>
      <c r="F123" s="65">
        <f>SUMIFS('FTE Detail'!$P$1:$P$99997,'FTE Detail'!$L$1:$L$99997,F$5,'FTE Detail'!$Q$1:$Q$99997,$B123,'FTE Detail'!$AB$1:$AB$99997,"NONE")</f>
        <v>0</v>
      </c>
      <c r="G123" s="65">
        <f>SUMIFS('FTE Detail'!$P$1:$P$99997,'FTE Detail'!$L$1:$L$99997,G$5,'FTE Detail'!$Q$1:$Q$99997,$B123,'FTE Detail'!$AB$1:$AB$99997,"NONE")</f>
        <v>0</v>
      </c>
      <c r="H123" s="65">
        <f>SUMIFS('FTE Detail'!$P$1:$P$99997,'FTE Detail'!$L$1:$L$99997,H$5,'FTE Detail'!$Q$1:$Q$99997,$B123,'FTE Detail'!$AB$1:$AB$99997,"NONE")</f>
        <v>0</v>
      </c>
      <c r="V123" s="65"/>
      <c r="W123" s="78">
        <f>SUM(F123:H123)</f>
        <v>0</v>
      </c>
      <c r="X123" s="65"/>
      <c r="Y123" s="55">
        <f t="shared" si="38"/>
        <v>0</v>
      </c>
    </row>
    <row r="124" spans="2:32" x14ac:dyDescent="0.3">
      <c r="B124" s="41"/>
      <c r="C124" s="37" t="e">
        <f>VLOOKUP(B124,IRN!$A$2:$B$664,2)</f>
        <v>#N/A</v>
      </c>
      <c r="D124" s="41"/>
      <c r="F124" s="65">
        <f>SUMIFS('FTE Detail'!$P$1:$P$99997,'FTE Detail'!$L$1:$L$99997,F$5,'FTE Detail'!$Q$1:$Q$99997,$B124,'FTE Detail'!$AB$1:$AB$99997,"NONE")</f>
        <v>0</v>
      </c>
      <c r="G124" s="65">
        <f>SUMIFS('FTE Detail'!$P$1:$P$99997,'FTE Detail'!$L$1:$L$99997,G$5,'FTE Detail'!$Q$1:$Q$99997,$B124,'FTE Detail'!$AB$1:$AB$99997,"NONE")</f>
        <v>0</v>
      </c>
      <c r="H124" s="65">
        <f>SUMIFS('FTE Detail'!$P$1:$P$99997,'FTE Detail'!$L$1:$L$99997,H$5,'FTE Detail'!$Q$1:$Q$99997,$B124,'FTE Detail'!$AB$1:$AB$99997,"NONE")</f>
        <v>0</v>
      </c>
      <c r="V124" s="65"/>
      <c r="W124" s="78">
        <f>SUM(F124:H124)</f>
        <v>0</v>
      </c>
      <c r="X124" s="65"/>
      <c r="Y124" s="55">
        <f t="shared" si="38"/>
        <v>0</v>
      </c>
    </row>
    <row r="125" spans="2:32" x14ac:dyDescent="0.3">
      <c r="B125" s="41"/>
      <c r="C125" s="37" t="e">
        <f>VLOOKUP(B125,IRN!$A$2:$B$664,2)</f>
        <v>#N/A</v>
      </c>
      <c r="F125" s="65">
        <f>SUMIFS('FTE Detail'!$P$1:$P$99997,'FTE Detail'!$L$1:$L$99997,F$5,'FTE Detail'!$Q$1:$Q$99997,$B125,'FTE Detail'!$AB$1:$AB$99997,"NONE")</f>
        <v>0</v>
      </c>
      <c r="G125" s="65">
        <f>SUMIFS('FTE Detail'!$P$1:$P$99997,'FTE Detail'!$L$1:$L$99997,G$5,'FTE Detail'!$Q$1:$Q$99997,$B125,'FTE Detail'!$AB$1:$AB$99997,"NONE")</f>
        <v>0</v>
      </c>
      <c r="H125" s="65">
        <f>SUMIFS('FTE Detail'!$P$1:$P$99997,'FTE Detail'!$L$1:$L$99997,H$5,'FTE Detail'!$Q$1:$Q$99997,$B125,'FTE Detail'!$AB$1:$AB$99997,"NONE")</f>
        <v>0</v>
      </c>
      <c r="V125" s="65"/>
      <c r="W125" s="78">
        <f>SUM(F125:H125)</f>
        <v>0</v>
      </c>
      <c r="X125" s="65"/>
      <c r="Y125" s="55">
        <f t="shared" si="38"/>
        <v>0</v>
      </c>
    </row>
    <row r="126" spans="2:32" ht="15" x14ac:dyDescent="0.3">
      <c r="B126" s="41"/>
      <c r="C126" s="86"/>
      <c r="F126" s="65">
        <f>SUMIFS('FTE Detail'!$P$1:$P$99997,'FTE Detail'!$L$1:$L$99997,F$5,'FTE Detail'!$Q$1:$Q$99997,$B126,'FTE Detail'!$AB$1:$AB$99997,"NONE")</f>
        <v>0</v>
      </c>
      <c r="G126" s="65">
        <f>SUMIFS('FTE Detail'!$P$1:$P$99997,'FTE Detail'!$L$1:$L$99997,G$5,'FTE Detail'!$Q$1:$Q$99997,$B126,'FTE Detail'!$AB$1:$AB$99997,"NONE")</f>
        <v>0</v>
      </c>
      <c r="H126" s="65">
        <f>SUMIFS('FTE Detail'!$P$1:$P$99997,'FTE Detail'!$L$1:$L$99997,H$5,'FTE Detail'!$Q$1:$Q$99997,$B126,'FTE Detail'!$AB$1:$AB$99997,"NONE")</f>
        <v>0</v>
      </c>
      <c r="V126" s="65"/>
      <c r="W126" s="78">
        <f>SUM(F126:H126)</f>
        <v>0</v>
      </c>
      <c r="X126" s="65"/>
      <c r="Y126" s="55">
        <f t="shared" si="38"/>
        <v>0</v>
      </c>
    </row>
    <row r="127" spans="2:32" x14ac:dyDescent="0.3">
      <c r="B127" s="41"/>
      <c r="H127" s="65"/>
      <c r="W127" s="65">
        <f t="shared" ref="W127:Y127" si="39">SUM(W122:W126)</f>
        <v>0</v>
      </c>
      <c r="X127" s="65">
        <f t="shared" si="39"/>
        <v>0</v>
      </c>
      <c r="Y127" s="65">
        <f t="shared" si="39"/>
        <v>0</v>
      </c>
    </row>
    <row r="128" spans="2:32" x14ac:dyDescent="0.3">
      <c r="B128" s="41"/>
      <c r="H128" s="65"/>
      <c r="W128" s="65"/>
      <c r="X128" s="65"/>
      <c r="Y128" s="65"/>
    </row>
    <row r="129" spans="2:25" x14ac:dyDescent="0.3">
      <c r="W129" s="41" t="s">
        <v>74</v>
      </c>
    </row>
    <row r="130" spans="2:25" ht="18" x14ac:dyDescent="0.35">
      <c r="B130" s="41" t="s">
        <v>85</v>
      </c>
      <c r="C130" s="80" t="s">
        <v>802</v>
      </c>
      <c r="D130" s="41"/>
      <c r="R130" s="41" t="s">
        <v>119</v>
      </c>
      <c r="W130" s="51" t="s">
        <v>96</v>
      </c>
      <c r="X130" s="41" t="str">
        <f>X4</f>
        <v>Jan #2</v>
      </c>
      <c r="Y130" s="37" t="s">
        <v>6</v>
      </c>
    </row>
    <row r="131" spans="2:25" x14ac:dyDescent="0.3">
      <c r="B131" s="41"/>
      <c r="C131" s="37" t="e">
        <f>VLOOKUP(B131,IRN!$A$2:$B$664,2)</f>
        <v>#N/A</v>
      </c>
      <c r="R131" s="65">
        <f>SUMIFS('FTE Detail'!$P$1:$P$99997,'FTE Detail'!$L$1:$L$99997,R$5,'FTE Detail'!$H$1:$H$99997,$B131,'FTE Detail'!$AB$1:$AB$99997,"FULL")</f>
        <v>0</v>
      </c>
      <c r="W131" s="78">
        <f>R131</f>
        <v>0</v>
      </c>
      <c r="X131" s="65"/>
      <c r="Y131" s="55">
        <f t="shared" ref="Y131:Y133" si="40">W131-X131</f>
        <v>0</v>
      </c>
    </row>
    <row r="132" spans="2:25" x14ac:dyDescent="0.3">
      <c r="B132" s="41"/>
      <c r="C132" s="37" t="e">
        <f>VLOOKUP(B132,IRN!$A$2:$B$664,2)</f>
        <v>#N/A</v>
      </c>
      <c r="R132" s="65">
        <f>SUMIFS('FTE Detail'!$P$1:$P$99997,'FTE Detail'!$L$1:$L$99997,R$5,'FTE Detail'!$H$1:$H$99997,$B132,'FTE Detail'!$AB$1:$AB$99997,"FULL")</f>
        <v>0</v>
      </c>
      <c r="W132" s="78">
        <f t="shared" ref="W132:W133" si="41">R132</f>
        <v>0</v>
      </c>
      <c r="X132" s="65"/>
      <c r="Y132" s="55">
        <f t="shared" si="40"/>
        <v>0</v>
      </c>
    </row>
    <row r="133" spans="2:25" x14ac:dyDescent="0.3">
      <c r="C133" s="37" t="e">
        <f>VLOOKUP(B133,IRN!$A$2:$B$664,2)</f>
        <v>#N/A</v>
      </c>
      <c r="R133" s="65">
        <f>SUMIFS('FTE Detail'!$P$1:$P$99997,'FTE Detail'!$L$1:$L$99997,R$5,'FTE Detail'!$H$1:$H$99997,$B133,'FTE Detail'!$AB$1:$AB$99997,"FULL")</f>
        <v>0</v>
      </c>
      <c r="W133" s="78">
        <f t="shared" si="41"/>
        <v>0</v>
      </c>
      <c r="X133" s="65"/>
      <c r="Y133" s="55">
        <f t="shared" si="40"/>
        <v>0</v>
      </c>
    </row>
    <row r="134" spans="2:25" x14ac:dyDescent="0.3">
      <c r="W134" s="78">
        <f>SUM(W131:W133)</f>
        <v>0</v>
      </c>
      <c r="X134" s="78">
        <f t="shared" ref="X134:Y134" si="42">SUM(X131:X133)</f>
        <v>0</v>
      </c>
      <c r="Y134" s="78">
        <f t="shared" si="42"/>
        <v>0</v>
      </c>
    </row>
    <row r="136" spans="2:25" x14ac:dyDescent="0.3">
      <c r="W136" s="41" t="s">
        <v>74</v>
      </c>
    </row>
    <row r="137" spans="2:25" ht="18" x14ac:dyDescent="0.35">
      <c r="B137" s="41" t="s">
        <v>85</v>
      </c>
      <c r="C137" s="80" t="s">
        <v>803</v>
      </c>
      <c r="D137" s="41"/>
      <c r="F137" s="37" t="s">
        <v>749</v>
      </c>
      <c r="G137" s="37" t="s">
        <v>750</v>
      </c>
      <c r="H137" s="41" t="s">
        <v>3</v>
      </c>
      <c r="W137" s="51" t="s">
        <v>96</v>
      </c>
      <c r="X137" s="41" t="str">
        <f>X4</f>
        <v>Jan #2</v>
      </c>
      <c r="Y137" s="37" t="s">
        <v>6</v>
      </c>
    </row>
    <row r="138" spans="2:25" x14ac:dyDescent="0.3">
      <c r="C138" s="37" t="e">
        <f>VLOOKUP(B138,IRN!$A$2:$B$664,2)</f>
        <v>#N/A</v>
      </c>
      <c r="F138" s="65">
        <f>SUMIFS('FTE Detail'!$P$1:$P$99997,'FTE Detail'!$L$1:$L$99997,F$5,'FTE Detail'!$H$1:$H$99997,$B138,'FTE Detail'!$AB$1:$AB$99997,"FULL")</f>
        <v>0</v>
      </c>
      <c r="G138" s="65">
        <f>SUMIFS('FTE Detail'!$P$1:$P$99997,'FTE Detail'!$L$1:$L$99997,G$5,'FTE Detail'!$H$1:$H$99997,$B138,'FTE Detail'!$AB$1:$AB$99997,"FULL")</f>
        <v>0</v>
      </c>
      <c r="H138" s="65">
        <f>SUMIFS('FTE Detail'!$P$1:$P$99997,'FTE Detail'!$L$1:$L$99997,H$5,'FTE Detail'!$H$1:$H$99997,$B138,'FTE Detail'!$AB$1:$AB$99997,"FULL")</f>
        <v>0</v>
      </c>
      <c r="W138" s="78">
        <f>SUM(F138:H138)</f>
        <v>0</v>
      </c>
      <c r="X138" s="65"/>
      <c r="Y138" s="55">
        <f t="shared" ref="Y138:Y142" si="43">W138-X138</f>
        <v>0</v>
      </c>
    </row>
    <row r="139" spans="2:25" x14ac:dyDescent="0.3">
      <c r="C139" s="37" t="e">
        <f>VLOOKUP(B139,IRN!$A$2:$B$664,2)</f>
        <v>#N/A</v>
      </c>
      <c r="F139" s="65">
        <f>SUMIFS('FTE Detail'!$P$1:$P$99997,'FTE Detail'!$L$1:$L$99997,F$5,'FTE Detail'!$H$1:$H$99997,$B139,'FTE Detail'!$AB$1:$AB$99997,"FULL")</f>
        <v>0</v>
      </c>
      <c r="G139" s="65">
        <f>SUMIFS('FTE Detail'!$P$1:$P$99997,'FTE Detail'!$L$1:$L$99997,G$5,'FTE Detail'!$H$1:$H$99997,$B139,'FTE Detail'!$AB$1:$AB$99997,"FULL")</f>
        <v>0</v>
      </c>
      <c r="H139" s="65">
        <f>SUMIFS('FTE Detail'!$P$1:$P$99997,'FTE Detail'!$L$1:$L$99997,H$5,'FTE Detail'!$H$1:$H$99997,$B139,'FTE Detail'!$AB$1:$AB$99997,"FULL")</f>
        <v>0</v>
      </c>
      <c r="W139" s="78">
        <f>SUM(F139:H139)</f>
        <v>0</v>
      </c>
      <c r="X139" s="65"/>
      <c r="Y139" s="55">
        <f t="shared" si="43"/>
        <v>0</v>
      </c>
    </row>
    <row r="140" spans="2:25" x14ac:dyDescent="0.3">
      <c r="C140" s="37" t="e">
        <f>VLOOKUP(B140,IRN!$A$2:$B$664,2)</f>
        <v>#N/A</v>
      </c>
      <c r="F140" s="65">
        <f>SUMIFS('FTE Detail'!$P$1:$P$99997,'FTE Detail'!$L$1:$L$99997,F$5,'FTE Detail'!$H$1:$H$99997,$B140,'FTE Detail'!$AB$1:$AB$99997,"FULL")</f>
        <v>0</v>
      </c>
      <c r="G140" s="65">
        <f>SUMIFS('FTE Detail'!$P$1:$P$99997,'FTE Detail'!$L$1:$L$99997,G$5,'FTE Detail'!$H$1:$H$99997,$B140,'FTE Detail'!$AB$1:$AB$99997,"FULL")</f>
        <v>0</v>
      </c>
      <c r="H140" s="65">
        <f>SUMIFS('FTE Detail'!$P$1:$P$99997,'FTE Detail'!$L$1:$L$99997,H$5,'FTE Detail'!$H$1:$H$99997,$B140,'FTE Detail'!$AB$1:$AB$99997,"FULL")</f>
        <v>0</v>
      </c>
      <c r="W140" s="78">
        <f>SUM(F140:H140)</f>
        <v>0</v>
      </c>
      <c r="X140" s="65"/>
      <c r="Y140" s="55">
        <f t="shared" si="43"/>
        <v>0</v>
      </c>
    </row>
    <row r="141" spans="2:25" x14ac:dyDescent="0.3">
      <c r="C141" s="37" t="e">
        <f>VLOOKUP(B141,IRN!$A$2:$B$664,2)</f>
        <v>#N/A</v>
      </c>
      <c r="F141" s="65">
        <f>SUMIFS('FTE Detail'!$P$1:$P$99997,'FTE Detail'!$L$1:$L$99997,F$5,'FTE Detail'!$H$1:$H$99997,$B141,'FTE Detail'!$AB$1:$AB$99997,"FULL")</f>
        <v>0</v>
      </c>
      <c r="G141" s="65">
        <f>SUMIFS('FTE Detail'!$P$1:$P$99997,'FTE Detail'!$L$1:$L$99997,G$5,'FTE Detail'!$H$1:$H$99997,$B141,'FTE Detail'!$AB$1:$AB$99997,"FULL")</f>
        <v>0</v>
      </c>
      <c r="H141" s="65">
        <f>SUMIFS('FTE Detail'!$P$1:$P$99997,'FTE Detail'!$L$1:$L$99997,H$5,'FTE Detail'!$H$1:$H$99997,$B141,'FTE Detail'!$AB$1:$AB$99997,"FULL")</f>
        <v>0</v>
      </c>
      <c r="W141" s="78">
        <f>SUM(F141:H141)</f>
        <v>0</v>
      </c>
      <c r="X141" s="65"/>
      <c r="Y141" s="55">
        <f t="shared" si="43"/>
        <v>0</v>
      </c>
    </row>
    <row r="142" spans="2:25" ht="15" x14ac:dyDescent="0.3">
      <c r="C142" s="86"/>
      <c r="F142" s="65">
        <f>SUMIFS('FTE Detail'!$P$1:$P$99997,'FTE Detail'!$L$1:$L$99997,F$5,'FTE Detail'!$H$1:$H$99997,$B142,'FTE Detail'!$AB$1:$AB$99997,"FULL")</f>
        <v>0</v>
      </c>
      <c r="G142" s="65">
        <f>SUMIFS('FTE Detail'!$P$1:$P$99997,'FTE Detail'!$L$1:$L$99997,G$5,'FTE Detail'!$H$1:$H$99997,$B142,'FTE Detail'!$AB$1:$AB$99997,"FULL")</f>
        <v>0</v>
      </c>
      <c r="H142" s="65">
        <f>SUMIFS('FTE Detail'!$P$1:$P$99997,'FTE Detail'!$L$1:$L$99997,H$5,'FTE Detail'!$H$1:$H$99997,$B142,'FTE Detail'!$AB$1:$AB$99997,"FULL")</f>
        <v>0</v>
      </c>
      <c r="W142" s="78">
        <f>SUM(F142:H142)</f>
        <v>0</v>
      </c>
      <c r="X142" s="65"/>
      <c r="Y142" s="55">
        <f t="shared" si="43"/>
        <v>0</v>
      </c>
    </row>
    <row r="143" spans="2:25" x14ac:dyDescent="0.3">
      <c r="W143" s="78">
        <f>SUM(W138:W142)</f>
        <v>0</v>
      </c>
      <c r="X143" s="78">
        <f t="shared" ref="X143:Y143" si="44">SUM(X138:X142)</f>
        <v>0</v>
      </c>
      <c r="Y143" s="78">
        <f t="shared" si="44"/>
        <v>0</v>
      </c>
    </row>
    <row r="144" spans="2:25" x14ac:dyDescent="0.3">
      <c r="X144" s="78"/>
      <c r="Y144" s="78"/>
    </row>
    <row r="145" spans="3:27" x14ac:dyDescent="0.3">
      <c r="X145" s="78"/>
      <c r="Y145" s="78"/>
    </row>
    <row r="147" spans="3:27" ht="64.2" customHeight="1" x14ac:dyDescent="0.35">
      <c r="C147" s="80" t="s">
        <v>804</v>
      </c>
      <c r="D147" s="72"/>
      <c r="I147" s="41" t="s">
        <v>748</v>
      </c>
      <c r="J147" s="41"/>
      <c r="K147" s="41"/>
      <c r="L147" s="41"/>
      <c r="M147" s="41"/>
      <c r="W147" s="37" t="s">
        <v>805</v>
      </c>
      <c r="X147" s="37" t="s">
        <v>806</v>
      </c>
      <c r="Y147" s="41">
        <v>0.5</v>
      </c>
      <c r="Z147" s="87" t="s">
        <v>808</v>
      </c>
      <c r="AA147" s="87" t="s">
        <v>807</v>
      </c>
    </row>
    <row r="148" spans="3:27" x14ac:dyDescent="0.3">
      <c r="C148" s="37" t="s">
        <v>79</v>
      </c>
      <c r="D148" s="53"/>
      <c r="I148" s="53">
        <f>SUMIFS('FTE Detail'!$P$1:$P$99999,'FTE Detail'!$L$1:$L$99999,I$44,'FTE Detail'!$A$1:$A$99999,SFPR!$B$4,'FTE Detail'!$AB$1:$AB$99999,"FULL",'FTE Detail'!$Y$1:$Y$99999,1)</f>
        <v>0</v>
      </c>
      <c r="J148" s="53"/>
      <c r="K148" s="53"/>
      <c r="L148" s="53"/>
      <c r="M148" s="53"/>
      <c r="W148" s="65">
        <v>4000</v>
      </c>
      <c r="X148" s="88">
        <v>1578</v>
      </c>
      <c r="Y148" s="41">
        <v>0.5</v>
      </c>
      <c r="Z148" s="89">
        <v>0</v>
      </c>
      <c r="AA148" s="65">
        <f t="shared" ref="AA148:AA153" si="45">SUM(((I148*W148)+(I148*X148*Y148*Z148)))</f>
        <v>0</v>
      </c>
    </row>
    <row r="149" spans="3:27" x14ac:dyDescent="0.3">
      <c r="C149" s="37" t="s">
        <v>80</v>
      </c>
      <c r="D149" s="53"/>
      <c r="I149" s="53">
        <f>SUMIFS('FTE Detail'!$P$1:$P$99999,'FTE Detail'!$L$1:$L$99999,I$44,'FTE Detail'!$A$1:$A$99999,SFPR!$B$4,'FTE Detail'!$AB$1:$AB$99999,"FULL",'FTE Detail'!$Y$1:$Y$99999,2)</f>
        <v>0</v>
      </c>
      <c r="J149" s="53"/>
      <c r="K149" s="53"/>
      <c r="L149" s="53"/>
      <c r="M149" s="53"/>
      <c r="W149" s="78">
        <f>W148</f>
        <v>4000</v>
      </c>
      <c r="X149" s="88">
        <v>4005</v>
      </c>
      <c r="Y149" s="41">
        <v>0.5</v>
      </c>
      <c r="Z149" s="90">
        <f>Z148</f>
        <v>0</v>
      </c>
      <c r="AA149" s="65">
        <f t="shared" si="45"/>
        <v>0</v>
      </c>
    </row>
    <row r="150" spans="3:27" x14ac:dyDescent="0.3">
      <c r="C150" s="37" t="s">
        <v>81</v>
      </c>
      <c r="D150" s="53"/>
      <c r="I150" s="53">
        <f>SUMIFS('FTE Detail'!$P$1:$P$99999,'FTE Detail'!$L$1:$L$99999,I$44,'FTE Detail'!$A$1:$A$99999,SFPR!$B$4,'FTE Detail'!$AB$1:$AB$99999,"FULL",'FTE Detail'!$Y$1:$Y$99999,3)</f>
        <v>0</v>
      </c>
      <c r="J150" s="53"/>
      <c r="K150" s="53"/>
      <c r="L150" s="53"/>
      <c r="M150" s="53"/>
      <c r="W150" s="78">
        <f t="shared" ref="W150:W153" si="46">W149</f>
        <v>4000</v>
      </c>
      <c r="X150" s="88">
        <v>9622</v>
      </c>
      <c r="Y150" s="41">
        <v>0.5</v>
      </c>
      <c r="Z150" s="90">
        <f t="shared" ref="Z150:Z153" si="47">Z149</f>
        <v>0</v>
      </c>
      <c r="AA150" s="65">
        <f t="shared" si="45"/>
        <v>0</v>
      </c>
    </row>
    <row r="151" spans="3:27" x14ac:dyDescent="0.3">
      <c r="C151" s="37" t="s">
        <v>82</v>
      </c>
      <c r="D151" s="53"/>
      <c r="I151" s="53">
        <f>SUMIFS('FTE Detail'!$P$1:$P$99999,'FTE Detail'!$L$1:$L$99999,I$44,'FTE Detail'!$A$1:$A$99999,SFPR!$B$4,'FTE Detail'!$AB$1:$AB$99999,"FULL",'FTE Detail'!$Y$1:$Y$99999,4)</f>
        <v>0</v>
      </c>
      <c r="J151" s="53"/>
      <c r="K151" s="53"/>
      <c r="L151" s="53"/>
      <c r="M151" s="53"/>
      <c r="W151" s="78">
        <f t="shared" si="46"/>
        <v>4000</v>
      </c>
      <c r="X151" s="88">
        <v>12841</v>
      </c>
      <c r="Y151" s="41">
        <v>0.5</v>
      </c>
      <c r="Z151" s="90">
        <f t="shared" si="47"/>
        <v>0</v>
      </c>
      <c r="AA151" s="65">
        <f t="shared" si="45"/>
        <v>0</v>
      </c>
    </row>
    <row r="152" spans="3:27" x14ac:dyDescent="0.3">
      <c r="C152" s="37" t="s">
        <v>83</v>
      </c>
      <c r="D152" s="53"/>
      <c r="I152" s="53">
        <f>SUMIFS('FTE Detail'!$P$1:$P$99999,'FTE Detail'!$L$1:$L$99999,I$44,'FTE Detail'!$A$1:$A$99999,SFPR!$B$4,'FTE Detail'!$AB$1:$AB$99999,"FULL",'FTE Detail'!$Y$1:$Y$99999,5)</f>
        <v>0</v>
      </c>
      <c r="J152" s="53"/>
      <c r="K152" s="53"/>
      <c r="L152" s="53"/>
      <c r="M152" s="53"/>
      <c r="W152" s="78">
        <f t="shared" si="46"/>
        <v>4000</v>
      </c>
      <c r="X152" s="88">
        <v>17390</v>
      </c>
      <c r="Y152" s="41">
        <v>0.5</v>
      </c>
      <c r="Z152" s="90">
        <f t="shared" si="47"/>
        <v>0</v>
      </c>
      <c r="AA152" s="65">
        <f t="shared" si="45"/>
        <v>0</v>
      </c>
    </row>
    <row r="153" spans="3:27" x14ac:dyDescent="0.3">
      <c r="C153" s="37" t="s">
        <v>84</v>
      </c>
      <c r="D153" s="53"/>
      <c r="I153" s="53">
        <f>SUMIFS('FTE Detail'!$P$1:$P$99999,'FTE Detail'!$L$1:$L$99999,I$44,'FTE Detail'!$A$1:$A$99999,SFPR!$B$4,'FTE Detail'!$AB$1:$AB$99999,"FULL",'FTE Detail'!$Y$1:$Y$99999,6)</f>
        <v>0</v>
      </c>
      <c r="J153" s="53"/>
      <c r="K153" s="53"/>
      <c r="L153" s="53"/>
      <c r="M153" s="53"/>
      <c r="W153" s="78">
        <f t="shared" si="46"/>
        <v>4000</v>
      </c>
      <c r="X153" s="88">
        <v>25637</v>
      </c>
      <c r="Y153" s="41">
        <v>0.5</v>
      </c>
      <c r="Z153" s="90">
        <f t="shared" si="47"/>
        <v>0</v>
      </c>
      <c r="AA153" s="65">
        <f t="shared" si="45"/>
        <v>0</v>
      </c>
    </row>
    <row r="154" spans="3:27" x14ac:dyDescent="0.3">
      <c r="Z154" s="91" t="s">
        <v>96</v>
      </c>
      <c r="AA154" s="78">
        <f>SUM(AA148:AA153)</f>
        <v>0</v>
      </c>
    </row>
  </sheetData>
  <sheetProtection selectLockedCells="1"/>
  <mergeCells count="6">
    <mergeCell ref="N4:V4"/>
    <mergeCell ref="N3:V3"/>
    <mergeCell ref="D3:H3"/>
    <mergeCell ref="D4:H4"/>
    <mergeCell ref="J4:M4"/>
    <mergeCell ref="J3:M3"/>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68"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F18" sqref="F18"/>
    </sheetView>
  </sheetViews>
  <sheetFormatPr defaultRowHeight="14.4" x14ac:dyDescent="0.3"/>
  <cols>
    <col min="1" max="1" width="5.44140625" bestFit="1" customWidth="1"/>
    <col min="2" max="2" width="29.109375" bestFit="1" customWidth="1"/>
    <col min="3" max="3" width="10.5546875" style="4" bestFit="1" customWidth="1"/>
    <col min="4" max="4" width="10" bestFit="1" customWidth="1"/>
    <col min="5" max="11" width="8.88671875" customWidth="1"/>
    <col min="12" max="12" width="12.44140625" bestFit="1" customWidth="1"/>
    <col min="13" max="21" width="8.88671875" customWidth="1"/>
    <col min="22" max="22" width="11" bestFit="1" customWidth="1"/>
  </cols>
  <sheetData>
    <row r="1" spans="1:12" x14ac:dyDescent="0.3">
      <c r="A1" s="16"/>
    </row>
    <row r="2" spans="1:12" x14ac:dyDescent="0.3">
      <c r="A2" s="5"/>
      <c r="D2" s="3"/>
      <c r="L2" s="3"/>
    </row>
    <row r="3" spans="1:12" x14ac:dyDescent="0.3">
      <c r="A3" s="5"/>
      <c r="D3" s="3"/>
      <c r="I3" s="3"/>
      <c r="L3" s="3"/>
    </row>
    <row r="4" spans="1:12" x14ac:dyDescent="0.3">
      <c r="A4" s="5"/>
      <c r="D4" s="3"/>
      <c r="I4" s="3"/>
      <c r="L4" s="3"/>
    </row>
    <row r="5" spans="1:12" x14ac:dyDescent="0.3">
      <c r="A5" s="5"/>
      <c r="D5" s="3"/>
      <c r="I5" s="3"/>
      <c r="L5" s="3"/>
    </row>
    <row r="6" spans="1:12" x14ac:dyDescent="0.3">
      <c r="A6" s="5"/>
      <c r="D6" s="3"/>
      <c r="L6" s="3"/>
    </row>
    <row r="7" spans="1:12" x14ac:dyDescent="0.3">
      <c r="A7" s="5"/>
      <c r="D7" s="3"/>
      <c r="E7" s="3"/>
      <c r="G7" s="3"/>
      <c r="I7" s="3"/>
      <c r="L7" s="3"/>
    </row>
    <row r="8" spans="1:12" x14ac:dyDescent="0.3">
      <c r="A8" s="5"/>
      <c r="D8" s="3"/>
      <c r="I8" s="3"/>
      <c r="L8" s="3"/>
    </row>
    <row r="9" spans="1:12" x14ac:dyDescent="0.3">
      <c r="A9" s="5"/>
      <c r="D9" s="3"/>
      <c r="F9" s="3"/>
      <c r="G9" s="3"/>
      <c r="H9" s="3"/>
      <c r="I9" s="3"/>
      <c r="L9" s="3"/>
    </row>
    <row r="10" spans="1:12" x14ac:dyDescent="0.3">
      <c r="A10" s="5"/>
      <c r="D10" s="3"/>
      <c r="I10" s="3"/>
      <c r="J10" s="3"/>
      <c r="L10" s="3"/>
    </row>
    <row r="11" spans="1:12" x14ac:dyDescent="0.3">
      <c r="A11" s="9"/>
      <c r="D11" s="3"/>
      <c r="I11" s="3"/>
      <c r="J11" s="3"/>
      <c r="L11" s="3"/>
    </row>
    <row r="12" spans="1:12" x14ac:dyDescent="0.3">
      <c r="A12" s="5"/>
      <c r="D12" s="3"/>
      <c r="E12" s="3"/>
      <c r="F12" s="3"/>
      <c r="I12" s="3"/>
      <c r="L12" s="3"/>
    </row>
    <row r="13" spans="1:12" x14ac:dyDescent="0.3">
      <c r="A13" s="5"/>
      <c r="D13" s="3"/>
      <c r="F13" s="3"/>
      <c r="G13" s="3"/>
      <c r="H13" s="3"/>
      <c r="I13" s="3"/>
      <c r="L13" s="3"/>
    </row>
    <row r="14" spans="1:12" x14ac:dyDescent="0.3">
      <c r="A14" s="5"/>
      <c r="D14" s="3"/>
      <c r="L14" s="3"/>
    </row>
    <row r="15" spans="1:12" x14ac:dyDescent="0.3">
      <c r="A15" s="5"/>
      <c r="D15" s="3"/>
      <c r="L15" s="3"/>
    </row>
    <row r="16" spans="1:12" x14ac:dyDescent="0.3">
      <c r="A16" s="5"/>
      <c r="D16" s="3"/>
      <c r="J16" s="3"/>
      <c r="L16" s="3"/>
    </row>
    <row r="17" spans="1:12" x14ac:dyDescent="0.3">
      <c r="A17" s="5"/>
      <c r="D17" s="3"/>
      <c r="H17" s="3"/>
      <c r="I17" s="3"/>
      <c r="J17" s="3"/>
      <c r="L17" s="3"/>
    </row>
    <row r="18" spans="1:12" x14ac:dyDescent="0.3">
      <c r="A18" s="5"/>
      <c r="D18" s="3"/>
      <c r="G18" s="3"/>
      <c r="L18" s="3"/>
    </row>
    <row r="19" spans="1:12" x14ac:dyDescent="0.3">
      <c r="A19" s="5"/>
      <c r="D19" s="3"/>
      <c r="F19" s="3"/>
      <c r="G19" s="3"/>
      <c r="H19" s="3"/>
      <c r="I19" s="3"/>
      <c r="L19" s="3"/>
    </row>
    <row r="20" spans="1:12" x14ac:dyDescent="0.3">
      <c r="A20" s="5"/>
      <c r="D20" s="3"/>
      <c r="F20" s="3"/>
      <c r="G20" s="3"/>
      <c r="L20" s="3"/>
    </row>
    <row r="21" spans="1:12" x14ac:dyDescent="0.3">
      <c r="A21" s="5"/>
      <c r="D21" s="3"/>
      <c r="H21" s="3"/>
      <c r="L21" s="3"/>
    </row>
    <row r="22" spans="1:12" x14ac:dyDescent="0.3">
      <c r="A22" s="5"/>
      <c r="D22" s="3"/>
      <c r="F22" s="3"/>
      <c r="H22" s="3"/>
      <c r="I22" s="3"/>
      <c r="L22" s="3"/>
    </row>
    <row r="23" spans="1:12" x14ac:dyDescent="0.3">
      <c r="A23" s="9"/>
      <c r="D23" s="3"/>
      <c r="H23" s="3"/>
      <c r="L23" s="3"/>
    </row>
    <row r="24" spans="1:12" x14ac:dyDescent="0.3">
      <c r="A24" s="5"/>
      <c r="D24" s="3"/>
      <c r="L24" s="3"/>
    </row>
    <row r="25" spans="1:12" x14ac:dyDescent="0.3">
      <c r="A25" s="5"/>
      <c r="D25" s="3"/>
      <c r="L25" s="3"/>
    </row>
    <row r="26" spans="1:12" x14ac:dyDescent="0.3">
      <c r="A26" s="5"/>
      <c r="D26" s="3"/>
      <c r="L26" s="3"/>
    </row>
    <row r="27" spans="1:12" x14ac:dyDescent="0.3">
      <c r="A27" s="5"/>
      <c r="D27" s="3"/>
      <c r="I27" s="3"/>
      <c r="L27" s="3"/>
    </row>
    <row r="28" spans="1:12" x14ac:dyDescent="0.3">
      <c r="A28" s="5"/>
      <c r="D28" s="3"/>
      <c r="L28" s="3"/>
    </row>
    <row r="29" spans="1:12" x14ac:dyDescent="0.3">
      <c r="A29" s="5"/>
      <c r="D29" s="3"/>
      <c r="G29" s="3"/>
      <c r="H29" s="3"/>
      <c r="I29" s="3"/>
      <c r="J29" s="3"/>
      <c r="L29" s="3"/>
    </row>
    <row r="30" spans="1:12" x14ac:dyDescent="0.3">
      <c r="A30" s="5"/>
      <c r="D30" s="3"/>
      <c r="L30" s="3"/>
    </row>
    <row r="31" spans="1:12" x14ac:dyDescent="0.3">
      <c r="A31" s="5"/>
      <c r="D31" s="3"/>
      <c r="I31" s="3"/>
      <c r="L31" s="3"/>
    </row>
    <row r="32" spans="1:12" x14ac:dyDescent="0.3">
      <c r="A32" s="5"/>
      <c r="D32" s="3"/>
      <c r="L32" s="3"/>
    </row>
    <row r="33" spans="1:12" x14ac:dyDescent="0.3">
      <c r="A33" s="5"/>
      <c r="D33" s="3"/>
      <c r="I33" s="3"/>
      <c r="J33" s="3"/>
      <c r="L33" s="3"/>
    </row>
    <row r="34" spans="1:12" x14ac:dyDescent="0.3">
      <c r="A34" s="5"/>
      <c r="D34" s="3"/>
      <c r="I34" s="3"/>
      <c r="L34" s="3"/>
    </row>
    <row r="35" spans="1:12" x14ac:dyDescent="0.3">
      <c r="A35" s="5"/>
      <c r="D35" s="3"/>
      <c r="F35" s="3"/>
      <c r="G35" s="3"/>
      <c r="I35" s="3"/>
      <c r="L35" s="3"/>
    </row>
    <row r="36" spans="1:12" x14ac:dyDescent="0.3">
      <c r="A36" s="5"/>
      <c r="D36" s="3"/>
      <c r="L36" s="3"/>
    </row>
    <row r="37" spans="1:12" x14ac:dyDescent="0.3">
      <c r="A37" s="5"/>
      <c r="D37" s="3"/>
      <c r="I37" s="3"/>
      <c r="J37" s="3"/>
      <c r="L37" s="3"/>
    </row>
    <row r="38" spans="1:12" x14ac:dyDescent="0.3">
      <c r="A38" s="5"/>
      <c r="D38" s="3"/>
      <c r="I38" s="3"/>
      <c r="J38" s="3"/>
      <c r="L38" s="3"/>
    </row>
    <row r="39" spans="1:12" x14ac:dyDescent="0.3">
      <c r="A39" s="5"/>
      <c r="D39" s="3"/>
      <c r="L39" s="3"/>
    </row>
    <row r="40" spans="1:12" x14ac:dyDescent="0.3">
      <c r="A40" s="5"/>
      <c r="D40" s="3"/>
      <c r="I40" s="3"/>
      <c r="J40" s="3"/>
      <c r="L40" s="3"/>
    </row>
    <row r="41" spans="1:12" x14ac:dyDescent="0.3">
      <c r="A41" s="5"/>
      <c r="D41" s="3"/>
      <c r="I41" s="3"/>
      <c r="L41" s="3"/>
    </row>
    <row r="42" spans="1:12" x14ac:dyDescent="0.3">
      <c r="A42" s="5"/>
      <c r="D42" s="3"/>
      <c r="E42" s="3"/>
      <c r="F42" s="3"/>
      <c r="G42" s="3"/>
      <c r="H42" s="3"/>
      <c r="I42" s="3"/>
      <c r="L42" s="3"/>
    </row>
    <row r="43" spans="1:12" x14ac:dyDescent="0.3">
      <c r="A43" s="5"/>
      <c r="D43" s="3"/>
      <c r="G43" s="3"/>
      <c r="H43" s="3"/>
      <c r="I43" s="3"/>
      <c r="L43" s="3"/>
    </row>
    <row r="44" spans="1:12" x14ac:dyDescent="0.3">
      <c r="A44" s="5"/>
      <c r="D44" s="3"/>
      <c r="I44" s="3"/>
      <c r="J44" s="3"/>
      <c r="L44" s="3"/>
    </row>
    <row r="45" spans="1:12" x14ac:dyDescent="0.3">
      <c r="A45" s="5"/>
      <c r="D45" s="3"/>
      <c r="F45" s="3"/>
      <c r="G45" s="3"/>
      <c r="H45" s="3"/>
      <c r="I45" s="3"/>
      <c r="K45" s="3"/>
      <c r="L45" s="3"/>
    </row>
    <row r="46" spans="1:12" x14ac:dyDescent="0.3">
      <c r="A46" s="5"/>
      <c r="D46" s="3"/>
      <c r="I46" s="3"/>
      <c r="L46" s="3"/>
    </row>
    <row r="47" spans="1:12" x14ac:dyDescent="0.3">
      <c r="A47" s="5"/>
      <c r="D47" s="3"/>
      <c r="F47" s="3"/>
      <c r="G47" s="3"/>
      <c r="H47" s="3"/>
      <c r="I47" s="3"/>
      <c r="L47" s="3"/>
    </row>
    <row r="48" spans="1:12" x14ac:dyDescent="0.3">
      <c r="A48" s="5"/>
      <c r="D48" s="3"/>
      <c r="L48" s="3"/>
    </row>
    <row r="49" spans="1:12" x14ac:dyDescent="0.3">
      <c r="A49" s="5"/>
      <c r="D49" s="3"/>
      <c r="I49" s="3"/>
      <c r="L49" s="3"/>
    </row>
    <row r="50" spans="1:12" x14ac:dyDescent="0.3">
      <c r="A50" s="5"/>
      <c r="D50" s="3"/>
      <c r="I50" s="3"/>
      <c r="L50" s="3"/>
    </row>
    <row r="51" spans="1:12" x14ac:dyDescent="0.3">
      <c r="A51" s="5"/>
      <c r="D51" s="3"/>
      <c r="L51" s="3"/>
    </row>
    <row r="52" spans="1:12" x14ac:dyDescent="0.3">
      <c r="A52" s="5"/>
      <c r="D52" s="3"/>
      <c r="I52" s="3"/>
      <c r="L52" s="3"/>
    </row>
    <row r="53" spans="1:12" x14ac:dyDescent="0.3">
      <c r="A53" s="5"/>
      <c r="D53" s="3"/>
      <c r="L53" s="3"/>
    </row>
    <row r="54" spans="1:12" x14ac:dyDescent="0.3">
      <c r="A54" s="5"/>
    </row>
    <row r="55" spans="1:12" x14ac:dyDescent="0.3">
      <c r="A55" s="5"/>
      <c r="D55" s="3"/>
      <c r="L55" s="3"/>
    </row>
    <row r="57" spans="1:12" x14ac:dyDescent="0.3">
      <c r="A57" s="5"/>
      <c r="D57" s="3"/>
      <c r="G57" s="3"/>
      <c r="I57" s="3"/>
      <c r="J57" s="3"/>
      <c r="L57" s="3"/>
    </row>
    <row r="58" spans="1:12" x14ac:dyDescent="0.3">
      <c r="A58" s="5"/>
      <c r="D58" s="3"/>
      <c r="J58" s="3"/>
      <c r="L58" s="3"/>
    </row>
  </sheetData>
  <sortState ref="A2:L11">
    <sortCondition ref="A6"/>
  </sortState>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
  <sheetViews>
    <sheetView workbookViewId="0">
      <pane ySplit="1" topLeftCell="A2" activePane="bottomLeft" state="frozen"/>
      <selection pane="bottomLeft" activeCell="I21" sqref="I21"/>
    </sheetView>
  </sheetViews>
  <sheetFormatPr defaultRowHeight="14.4" x14ac:dyDescent="0.3"/>
  <cols>
    <col min="2" max="2" width="42.21875" bestFit="1" customWidth="1"/>
    <col min="3" max="3" width="12.5546875" bestFit="1" customWidth="1"/>
    <col min="7" max="7" width="13.6640625" bestFit="1" customWidth="1"/>
  </cols>
  <sheetData>
    <row r="1" spans="1:13" x14ac:dyDescent="0.3">
      <c r="A1" s="9"/>
      <c r="K1" s="9"/>
      <c r="M1" s="9"/>
    </row>
    <row r="2" spans="1:13" x14ac:dyDescent="0.3">
      <c r="A2" s="5"/>
      <c r="G2" s="14"/>
      <c r="K2" s="5"/>
      <c r="M2" s="5"/>
    </row>
    <row r="3" spans="1:13" x14ac:dyDescent="0.3">
      <c r="A3" s="5"/>
      <c r="G3" s="14"/>
      <c r="K3" s="5"/>
      <c r="M3" s="5"/>
    </row>
    <row r="4" spans="1:13" x14ac:dyDescent="0.3">
      <c r="A4" s="5"/>
      <c r="G4" s="14"/>
      <c r="K4" s="5"/>
      <c r="M4" s="5"/>
    </row>
    <row r="5" spans="1:13" x14ac:dyDescent="0.3">
      <c r="A5" s="5"/>
      <c r="G5" s="14"/>
      <c r="K5" s="5"/>
      <c r="M5" s="5"/>
    </row>
    <row r="6" spans="1:13" x14ac:dyDescent="0.3">
      <c r="A6" s="5"/>
      <c r="G6" s="14"/>
      <c r="K6" s="5"/>
      <c r="M6" s="5"/>
    </row>
    <row r="7" spans="1:13" x14ac:dyDescent="0.3">
      <c r="A7" s="5"/>
      <c r="G7" s="14"/>
      <c r="K7" s="5"/>
      <c r="M7" s="5"/>
    </row>
    <row r="8" spans="1:13" x14ac:dyDescent="0.3">
      <c r="A8" s="5"/>
      <c r="G8" s="14"/>
      <c r="K8" s="5"/>
      <c r="M8" s="5"/>
    </row>
    <row r="9" spans="1:13" x14ac:dyDescent="0.3">
      <c r="A9" s="5"/>
      <c r="G9" s="14"/>
      <c r="K9" s="5"/>
      <c r="M9" s="5"/>
    </row>
    <row r="10" spans="1:13" x14ac:dyDescent="0.3">
      <c r="A10" s="5"/>
      <c r="G10" s="14"/>
      <c r="K10" s="5"/>
    </row>
    <row r="11" spans="1:13" x14ac:dyDescent="0.3">
      <c r="A11" s="5"/>
      <c r="G11" s="14"/>
      <c r="K11" s="5"/>
    </row>
    <row r="12" spans="1:13" x14ac:dyDescent="0.3">
      <c r="A12" s="5"/>
      <c r="G12" s="14"/>
      <c r="K12" s="5"/>
    </row>
    <row r="13" spans="1:13" x14ac:dyDescent="0.3">
      <c r="A13" s="5"/>
      <c r="G13" s="14"/>
      <c r="K13" s="5"/>
    </row>
    <row r="14" spans="1:13" x14ac:dyDescent="0.3">
      <c r="A14" s="5"/>
      <c r="G14" s="14"/>
      <c r="K14" s="5"/>
    </row>
    <row r="15" spans="1:13" x14ac:dyDescent="0.3">
      <c r="A15" s="5"/>
      <c r="G15" s="14"/>
    </row>
    <row r="16" spans="1:13" x14ac:dyDescent="0.3">
      <c r="A16" s="5"/>
      <c r="G16" s="14"/>
    </row>
    <row r="17" spans="1:7" x14ac:dyDescent="0.3">
      <c r="A17" s="5"/>
      <c r="G17" s="14"/>
    </row>
    <row r="18" spans="1:7" x14ac:dyDescent="0.3">
      <c r="A18" s="5"/>
      <c r="G18" s="14"/>
    </row>
    <row r="19" spans="1:7" x14ac:dyDescent="0.3">
      <c r="A19" s="5"/>
      <c r="G19" s="14"/>
    </row>
    <row r="20" spans="1:7" x14ac:dyDescent="0.3">
      <c r="A20" s="5"/>
      <c r="G20" s="14"/>
    </row>
    <row r="21" spans="1:7" x14ac:dyDescent="0.3">
      <c r="A21" s="5"/>
      <c r="G21" s="14"/>
    </row>
    <row r="22" spans="1:7" x14ac:dyDescent="0.3">
      <c r="A22" s="5"/>
      <c r="G22" s="14"/>
    </row>
    <row r="23" spans="1:7" x14ac:dyDescent="0.3">
      <c r="A23" s="5"/>
      <c r="G23" s="14"/>
    </row>
    <row r="24" spans="1:7" x14ac:dyDescent="0.3">
      <c r="A24" s="5"/>
      <c r="G24" s="14"/>
    </row>
    <row r="25" spans="1:7" x14ac:dyDescent="0.3">
      <c r="A25" s="5"/>
      <c r="G25" s="14"/>
    </row>
    <row r="26" spans="1:7" x14ac:dyDescent="0.3">
      <c r="A26" s="5"/>
      <c r="G26" s="14"/>
    </row>
    <row r="27" spans="1:7" x14ac:dyDescent="0.3">
      <c r="A27" s="5"/>
      <c r="G27" s="14"/>
    </row>
    <row r="28" spans="1:7" x14ac:dyDescent="0.3">
      <c r="A28" s="5"/>
      <c r="G28" s="14"/>
    </row>
    <row r="29" spans="1:7" x14ac:dyDescent="0.3">
      <c r="A29" s="5"/>
      <c r="G29" s="14"/>
    </row>
    <row r="30" spans="1:7" x14ac:dyDescent="0.3">
      <c r="A30" s="5"/>
      <c r="G30" s="14"/>
    </row>
    <row r="31" spans="1:7" x14ac:dyDescent="0.3">
      <c r="A31" s="5"/>
      <c r="G31" s="14"/>
    </row>
    <row r="32" spans="1:7" x14ac:dyDescent="0.3">
      <c r="A32" s="5"/>
      <c r="G32" s="14"/>
    </row>
    <row r="33" spans="1:7" x14ac:dyDescent="0.3">
      <c r="A33" s="5"/>
      <c r="G33" s="14"/>
    </row>
    <row r="34" spans="1:7" x14ac:dyDescent="0.3">
      <c r="A34" s="5"/>
      <c r="G34" s="14"/>
    </row>
    <row r="35" spans="1:7" x14ac:dyDescent="0.3">
      <c r="A35" s="5"/>
      <c r="G35" s="14"/>
    </row>
    <row r="36" spans="1:7" x14ac:dyDescent="0.3">
      <c r="A36" s="5"/>
      <c r="G36" s="14"/>
    </row>
    <row r="37" spans="1:7" x14ac:dyDescent="0.3">
      <c r="A37" s="5"/>
      <c r="G37" s="14"/>
    </row>
    <row r="38" spans="1:7" x14ac:dyDescent="0.3">
      <c r="A38" s="5"/>
      <c r="G38" s="14"/>
    </row>
    <row r="39" spans="1:7" x14ac:dyDescent="0.3">
      <c r="A39" s="5"/>
      <c r="G39" s="14"/>
    </row>
    <row r="40" spans="1:7" x14ac:dyDescent="0.3">
      <c r="A40" s="5"/>
      <c r="G40" s="14"/>
    </row>
    <row r="41" spans="1:7" x14ac:dyDescent="0.3">
      <c r="A41" s="5"/>
      <c r="G41" s="14"/>
    </row>
    <row r="42" spans="1:7" x14ac:dyDescent="0.3">
      <c r="A42" s="5"/>
      <c r="G42" s="14"/>
    </row>
    <row r="43" spans="1:7" x14ac:dyDescent="0.3">
      <c r="A43" s="5"/>
      <c r="G43" s="14"/>
    </row>
    <row r="44" spans="1:7" x14ac:dyDescent="0.3">
      <c r="A44" s="9"/>
    </row>
    <row r="45" spans="1:7" x14ac:dyDescent="0.3">
      <c r="A45" s="5"/>
      <c r="G45" s="14"/>
    </row>
    <row r="46" spans="1:7" x14ac:dyDescent="0.3">
      <c r="A46" s="2"/>
      <c r="G46" s="14"/>
    </row>
    <row r="47" spans="1:7" x14ac:dyDescent="0.3">
      <c r="A47" s="5"/>
      <c r="G47" s="14"/>
    </row>
    <row r="48" spans="1:7" x14ac:dyDescent="0.3">
      <c r="A48" s="2"/>
      <c r="G48" s="14"/>
    </row>
    <row r="49" spans="1:7" x14ac:dyDescent="0.3">
      <c r="A49" s="5"/>
      <c r="G49" s="14"/>
    </row>
    <row r="50" spans="1:7" x14ac:dyDescent="0.3">
      <c r="A50" s="5"/>
      <c r="G50" s="14"/>
    </row>
    <row r="51" spans="1:7" x14ac:dyDescent="0.3">
      <c r="A51" s="2"/>
      <c r="G51" s="14"/>
    </row>
    <row r="52" spans="1:7" x14ac:dyDescent="0.3">
      <c r="A52" s="5"/>
      <c r="G52" s="14"/>
    </row>
    <row r="53" spans="1:7" x14ac:dyDescent="0.3">
      <c r="A53" s="5"/>
      <c r="G53" s="14"/>
    </row>
    <row r="54" spans="1:7" x14ac:dyDescent="0.3">
      <c r="A54" s="5"/>
      <c r="G54" s="14"/>
    </row>
    <row r="55" spans="1:7" x14ac:dyDescent="0.3">
      <c r="A55" s="5"/>
      <c r="G55" s="14"/>
    </row>
    <row r="56" spans="1:7" x14ac:dyDescent="0.3">
      <c r="A56" s="2"/>
      <c r="G56" s="14"/>
    </row>
    <row r="57" spans="1:7" x14ac:dyDescent="0.3">
      <c r="A57" s="5"/>
      <c r="G57" s="14"/>
    </row>
    <row r="58" spans="1:7" x14ac:dyDescent="0.3">
      <c r="A58" s="2"/>
      <c r="G58" s="14"/>
    </row>
    <row r="59" spans="1:7" x14ac:dyDescent="0.3">
      <c r="A59" s="5"/>
      <c r="G59" s="14"/>
    </row>
    <row r="60" spans="1:7" x14ac:dyDescent="0.3">
      <c r="A60" s="5"/>
      <c r="G60" s="14"/>
    </row>
    <row r="61" spans="1:7" x14ac:dyDescent="0.3">
      <c r="A61" s="5"/>
      <c r="G61" s="14"/>
    </row>
    <row r="62" spans="1:7" x14ac:dyDescent="0.3">
      <c r="A62" s="5"/>
      <c r="G62" s="14"/>
    </row>
    <row r="63" spans="1:7" x14ac:dyDescent="0.3">
      <c r="A63" s="5"/>
      <c r="G63" s="14"/>
    </row>
    <row r="64" spans="1:7" x14ac:dyDescent="0.3">
      <c r="A64" s="2"/>
      <c r="G64" s="14"/>
    </row>
    <row r="65" spans="1:7" x14ac:dyDescent="0.3">
      <c r="A65" s="5"/>
      <c r="G65" s="14"/>
    </row>
    <row r="66" spans="1:7" x14ac:dyDescent="0.3">
      <c r="A66" s="5"/>
      <c r="G66" s="14"/>
    </row>
    <row r="67" spans="1:7" x14ac:dyDescent="0.3">
      <c r="A67" s="2"/>
      <c r="G67" s="14"/>
    </row>
    <row r="68" spans="1:7" x14ac:dyDescent="0.3">
      <c r="A68" s="5"/>
      <c r="G68" s="14"/>
    </row>
    <row r="69" spans="1:7" x14ac:dyDescent="0.3">
      <c r="A69" s="2"/>
      <c r="G69" s="14"/>
    </row>
    <row r="70" spans="1:7" x14ac:dyDescent="0.3">
      <c r="A70" s="2"/>
      <c r="G70" s="14"/>
    </row>
    <row r="71" spans="1:7" x14ac:dyDescent="0.3">
      <c r="A71" s="5"/>
      <c r="G71" s="14"/>
    </row>
    <row r="72" spans="1:7" x14ac:dyDescent="0.3">
      <c r="A72" s="5"/>
      <c r="G72" s="14"/>
    </row>
    <row r="73" spans="1:7" x14ac:dyDescent="0.3">
      <c r="A73" s="9"/>
    </row>
    <row r="74" spans="1:7" x14ac:dyDescent="0.3">
      <c r="A74" s="5"/>
      <c r="G74" s="14"/>
    </row>
    <row r="75" spans="1:7" x14ac:dyDescent="0.3">
      <c r="A75" s="5"/>
      <c r="G75" s="14"/>
    </row>
    <row r="76" spans="1:7" x14ac:dyDescent="0.3">
      <c r="A76" s="5"/>
      <c r="G76" s="14"/>
    </row>
    <row r="77" spans="1:7" x14ac:dyDescent="0.3">
      <c r="A77" s="5"/>
      <c r="G77" s="14"/>
    </row>
    <row r="78" spans="1:7" x14ac:dyDescent="0.3">
      <c r="A78" s="5"/>
      <c r="G78" s="14"/>
    </row>
    <row r="79" spans="1:7" x14ac:dyDescent="0.3">
      <c r="A79" s="5"/>
      <c r="G79" s="14"/>
    </row>
    <row r="80" spans="1:7" x14ac:dyDescent="0.3">
      <c r="A80" s="5"/>
      <c r="G80" s="14"/>
    </row>
    <row r="81" spans="1:7" x14ac:dyDescent="0.3">
      <c r="A81" s="5"/>
      <c r="G81" s="14"/>
    </row>
    <row r="82" spans="1:7" x14ac:dyDescent="0.3">
      <c r="A82" s="5"/>
      <c r="G82" s="14"/>
    </row>
    <row r="83" spans="1:7" x14ac:dyDescent="0.3">
      <c r="A83" s="5"/>
      <c r="G83" s="14"/>
    </row>
    <row r="84" spans="1:7" x14ac:dyDescent="0.3">
      <c r="A84" s="5"/>
      <c r="G84" s="14"/>
    </row>
    <row r="85" spans="1:7" x14ac:dyDescent="0.3">
      <c r="A85" s="5"/>
      <c r="G85" s="14"/>
    </row>
    <row r="86" spans="1:7" x14ac:dyDescent="0.3">
      <c r="A86" s="5"/>
      <c r="G86" s="14"/>
    </row>
    <row r="87" spans="1:7" x14ac:dyDescent="0.3">
      <c r="A87" s="5"/>
      <c r="G87" s="14"/>
    </row>
    <row r="88" spans="1:7" x14ac:dyDescent="0.3">
      <c r="A88" s="5"/>
      <c r="G88" s="14"/>
    </row>
    <row r="89" spans="1:7" x14ac:dyDescent="0.3">
      <c r="A89" s="5"/>
      <c r="G89" s="14"/>
    </row>
    <row r="90" spans="1:7" x14ac:dyDescent="0.3">
      <c r="A90" s="5"/>
      <c r="G90" s="14"/>
    </row>
    <row r="91" spans="1:7" x14ac:dyDescent="0.3">
      <c r="A91" s="2"/>
      <c r="G91" s="14"/>
    </row>
    <row r="92" spans="1:7" x14ac:dyDescent="0.3">
      <c r="A92" s="5"/>
      <c r="G92" s="14"/>
    </row>
    <row r="93" spans="1:7" x14ac:dyDescent="0.3">
      <c r="A93" s="2"/>
      <c r="G93" s="14"/>
    </row>
    <row r="94" spans="1:7" x14ac:dyDescent="0.3">
      <c r="A94" s="5"/>
      <c r="G94" s="14"/>
    </row>
    <row r="95" spans="1:7" x14ac:dyDescent="0.3">
      <c r="A95" s="2"/>
      <c r="G95" s="14"/>
    </row>
    <row r="96" spans="1:7" x14ac:dyDescent="0.3">
      <c r="A96" s="5"/>
      <c r="G96" s="14"/>
    </row>
    <row r="97" spans="1:7" x14ac:dyDescent="0.3">
      <c r="A97" s="5"/>
      <c r="G97" s="14"/>
    </row>
    <row r="98" spans="1:7" x14ac:dyDescent="0.3">
      <c r="A98" s="2"/>
      <c r="G98" s="14"/>
    </row>
    <row r="99" spans="1:7" x14ac:dyDescent="0.3">
      <c r="A99" s="5"/>
      <c r="G99" s="14"/>
    </row>
    <row r="100" spans="1:7" x14ac:dyDescent="0.3">
      <c r="A100" s="2"/>
      <c r="G100" s="14"/>
    </row>
    <row r="101" spans="1:7" x14ac:dyDescent="0.3">
      <c r="A101" s="5"/>
      <c r="G101" s="14"/>
    </row>
    <row r="102" spans="1:7" x14ac:dyDescent="0.3">
      <c r="A102" s="5"/>
      <c r="G102" s="14"/>
    </row>
    <row r="103" spans="1:7" x14ac:dyDescent="0.3">
      <c r="A103" s="2"/>
      <c r="G103" s="14"/>
    </row>
    <row r="104" spans="1:7" x14ac:dyDescent="0.3">
      <c r="A104" s="5"/>
      <c r="G104" s="14"/>
    </row>
    <row r="105" spans="1:7" x14ac:dyDescent="0.3">
      <c r="A105" s="2"/>
      <c r="G105" s="14"/>
    </row>
    <row r="106" spans="1:7" x14ac:dyDescent="0.3">
      <c r="A106" s="2"/>
      <c r="G106" s="14"/>
    </row>
    <row r="107" spans="1:7" x14ac:dyDescent="0.3">
      <c r="A107" s="5"/>
      <c r="G107" s="14"/>
    </row>
    <row r="108" spans="1:7" x14ac:dyDescent="0.3">
      <c r="A108" s="5"/>
      <c r="G108" s="14"/>
    </row>
    <row r="109" spans="1:7" x14ac:dyDescent="0.3">
      <c r="A109" s="5"/>
      <c r="G109" s="14"/>
    </row>
    <row r="110" spans="1:7" x14ac:dyDescent="0.3">
      <c r="A110" s="5"/>
      <c r="G110" s="14"/>
    </row>
    <row r="111" spans="1:7" x14ac:dyDescent="0.3">
      <c r="A111" s="5"/>
      <c r="G111" s="14"/>
    </row>
    <row r="112" spans="1:7" x14ac:dyDescent="0.3">
      <c r="A112" s="5"/>
      <c r="G112" s="14"/>
    </row>
    <row r="113" spans="1:7" x14ac:dyDescent="0.3">
      <c r="A113" s="5"/>
      <c r="G113" s="14"/>
    </row>
    <row r="114" spans="1:7" x14ac:dyDescent="0.3">
      <c r="A114" s="5"/>
      <c r="G114" s="14"/>
    </row>
    <row r="115" spans="1:7" x14ac:dyDescent="0.3">
      <c r="A115" s="5"/>
      <c r="G115" s="14"/>
    </row>
    <row r="116" spans="1:7" x14ac:dyDescent="0.3">
      <c r="A116" s="5"/>
      <c r="G116" s="14"/>
    </row>
    <row r="117" spans="1:7" x14ac:dyDescent="0.3">
      <c r="A117" s="5"/>
      <c r="G117" s="14"/>
    </row>
    <row r="118" spans="1:7" x14ac:dyDescent="0.3">
      <c r="A118" s="5"/>
      <c r="G118" s="14"/>
    </row>
    <row r="119" spans="1:7" x14ac:dyDescent="0.3">
      <c r="A119" s="5"/>
      <c r="G119" s="14"/>
    </row>
    <row r="120" spans="1:7" x14ac:dyDescent="0.3">
      <c r="A120" s="5"/>
      <c r="G120" s="14"/>
    </row>
    <row r="121" spans="1:7" x14ac:dyDescent="0.3">
      <c r="A121" s="5"/>
      <c r="G121" s="14"/>
    </row>
    <row r="122" spans="1:7" x14ac:dyDescent="0.3">
      <c r="A122" s="5"/>
      <c r="G122" s="14"/>
    </row>
    <row r="123" spans="1:7" x14ac:dyDescent="0.3">
      <c r="A123" s="5"/>
      <c r="G123" s="14"/>
    </row>
    <row r="124" spans="1:7" x14ac:dyDescent="0.3">
      <c r="A124" s="5"/>
      <c r="G124" s="14"/>
    </row>
    <row r="125" spans="1:7" x14ac:dyDescent="0.3">
      <c r="A125" s="5"/>
      <c r="G125" s="14"/>
    </row>
    <row r="126" spans="1:7" x14ac:dyDescent="0.3">
      <c r="A126" s="5"/>
      <c r="G126" s="14"/>
    </row>
    <row r="127" spans="1:7" x14ac:dyDescent="0.3">
      <c r="A127" s="5"/>
      <c r="G127" s="14"/>
    </row>
    <row r="128" spans="1:7" x14ac:dyDescent="0.3">
      <c r="A128" s="5"/>
      <c r="G128" s="14"/>
    </row>
    <row r="129" spans="1:7" x14ac:dyDescent="0.3">
      <c r="A129" s="5"/>
      <c r="G129" s="14"/>
    </row>
    <row r="130" spans="1:7" x14ac:dyDescent="0.3">
      <c r="A130" s="5"/>
      <c r="G130" s="14"/>
    </row>
    <row r="131" spans="1:7" x14ac:dyDescent="0.3">
      <c r="A131" s="5"/>
      <c r="G131" s="14"/>
    </row>
    <row r="132" spans="1:7" x14ac:dyDescent="0.3">
      <c r="A132" s="5"/>
      <c r="G132" s="14"/>
    </row>
    <row r="133" spans="1:7" x14ac:dyDescent="0.3">
      <c r="A133" s="5"/>
      <c r="G133" s="14"/>
    </row>
    <row r="134" spans="1:7" x14ac:dyDescent="0.3">
      <c r="A134" s="5"/>
      <c r="G134" s="14"/>
    </row>
    <row r="135" spans="1:7" x14ac:dyDescent="0.3">
      <c r="A135" s="5"/>
      <c r="G135" s="14"/>
    </row>
    <row r="136" spans="1:7" x14ac:dyDescent="0.3">
      <c r="A136" s="5"/>
      <c r="G136" s="14"/>
    </row>
    <row r="137" spans="1:7" x14ac:dyDescent="0.3">
      <c r="A137" s="5"/>
      <c r="G137" s="14"/>
    </row>
    <row r="138" spans="1:7" x14ac:dyDescent="0.3">
      <c r="A138" s="5"/>
      <c r="G138" s="14"/>
    </row>
    <row r="139" spans="1:7" x14ac:dyDescent="0.3">
      <c r="A139" s="5"/>
      <c r="G139" s="14"/>
    </row>
    <row r="140" spans="1:7" x14ac:dyDescent="0.3">
      <c r="A140" s="5"/>
      <c r="G140" s="14"/>
    </row>
    <row r="141" spans="1:7" x14ac:dyDescent="0.3">
      <c r="A141" s="5"/>
      <c r="G141" s="14"/>
    </row>
    <row r="142" spans="1:7" x14ac:dyDescent="0.3">
      <c r="A142" s="5"/>
      <c r="G142" s="14"/>
    </row>
    <row r="143" spans="1:7" x14ac:dyDescent="0.3">
      <c r="A143" s="5"/>
      <c r="G143" s="14"/>
    </row>
    <row r="144" spans="1:7" x14ac:dyDescent="0.3">
      <c r="A144" s="5"/>
      <c r="G144" s="14"/>
    </row>
    <row r="145" spans="1:7" x14ac:dyDescent="0.3">
      <c r="A145" s="5"/>
      <c r="G145" s="14"/>
    </row>
    <row r="146" spans="1:7" x14ac:dyDescent="0.3">
      <c r="A146" s="5"/>
      <c r="G146" s="14"/>
    </row>
    <row r="147" spans="1:7" x14ac:dyDescent="0.3">
      <c r="A147" s="5"/>
      <c r="G147" s="14"/>
    </row>
    <row r="148" spans="1:7" x14ac:dyDescent="0.3">
      <c r="A148" s="5"/>
      <c r="G148" s="14"/>
    </row>
    <row r="149" spans="1:7" x14ac:dyDescent="0.3">
      <c r="A149" s="5"/>
      <c r="G149" s="14"/>
    </row>
    <row r="150" spans="1:7" x14ac:dyDescent="0.3">
      <c r="A150" s="5"/>
      <c r="G150" s="14"/>
    </row>
    <row r="151" spans="1:7" x14ac:dyDescent="0.3">
      <c r="A151" s="5"/>
      <c r="G151" s="14"/>
    </row>
    <row r="152" spans="1:7" x14ac:dyDescent="0.3">
      <c r="A152" s="5"/>
      <c r="G152" s="14"/>
    </row>
    <row r="153" spans="1:7" x14ac:dyDescent="0.3">
      <c r="A153" s="5"/>
      <c r="G153" s="14"/>
    </row>
    <row r="154" spans="1:7" x14ac:dyDescent="0.3">
      <c r="A154" s="5"/>
      <c r="G154" s="14"/>
    </row>
    <row r="155" spans="1:7" x14ac:dyDescent="0.3">
      <c r="A155" s="5"/>
      <c r="G155" s="14"/>
    </row>
    <row r="156" spans="1:7" x14ac:dyDescent="0.3">
      <c r="A156" s="5"/>
      <c r="G156" s="14"/>
    </row>
  </sheetData>
  <sortState ref="A45:H61">
    <sortCondition ref="A4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K10" sqref="K10"/>
    </sheetView>
  </sheetViews>
  <sheetFormatPr defaultRowHeight="14.4" x14ac:dyDescent="0.3"/>
  <cols>
    <col min="2" max="2" width="21" bestFit="1" customWidth="1"/>
    <col min="3" max="3" width="10.21875" bestFit="1" customWidth="1"/>
    <col min="7" max="7" width="12.109375" bestFit="1" customWidth="1"/>
    <col min="12" max="12" width="20" bestFit="1" customWidth="1"/>
    <col min="13" max="13" width="18.5546875" bestFit="1" customWidth="1"/>
    <col min="15" max="15" width="15.21875" bestFit="1" customWidth="1"/>
    <col min="16" max="16" width="13.77734375" bestFit="1" customWidth="1"/>
  </cols>
  <sheetData>
    <row r="1" spans="1:16" ht="15" x14ac:dyDescent="0.3">
      <c r="A1" s="22"/>
      <c r="L1" s="7" t="s">
        <v>814</v>
      </c>
      <c r="M1" t="s">
        <v>818</v>
      </c>
      <c r="N1" t="s">
        <v>815</v>
      </c>
      <c r="O1" t="s">
        <v>816</v>
      </c>
      <c r="P1" t="s">
        <v>817</v>
      </c>
    </row>
    <row r="2" spans="1:16" ht="15" x14ac:dyDescent="0.3">
      <c r="A2" s="19"/>
      <c r="G2" s="14"/>
      <c r="L2" t="s">
        <v>818</v>
      </c>
      <c r="M2" s="3">
        <f>SUM(SFPR!X20:X24)</f>
        <v>0</v>
      </c>
      <c r="N2" s="23">
        <v>245</v>
      </c>
      <c r="O2" s="24">
        <v>0</v>
      </c>
      <c r="P2" s="14">
        <f>M2*N2*O2</f>
        <v>0</v>
      </c>
    </row>
    <row r="3" spans="1:16" ht="15" x14ac:dyDescent="0.3">
      <c r="A3" s="19"/>
      <c r="G3" s="14"/>
    </row>
    <row r="4" spans="1:16" ht="15" x14ac:dyDescent="0.3">
      <c r="A4" s="19"/>
      <c r="G4" s="14"/>
    </row>
    <row r="5" spans="1:16" ht="15" x14ac:dyDescent="0.3">
      <c r="A5" s="19"/>
      <c r="G5" s="14"/>
    </row>
    <row r="6" spans="1:16" ht="15" x14ac:dyDescent="0.3">
      <c r="A6" s="19"/>
      <c r="G6" s="14"/>
    </row>
    <row r="7" spans="1:16" ht="15" x14ac:dyDescent="0.3">
      <c r="A7" s="19"/>
      <c r="G7" s="14"/>
    </row>
    <row r="8" spans="1:16" ht="15" x14ac:dyDescent="0.3">
      <c r="A8" s="19"/>
      <c r="G8" s="14"/>
    </row>
    <row r="9" spans="1:16" ht="15" x14ac:dyDescent="0.3">
      <c r="A9" s="19"/>
      <c r="G9" s="14"/>
    </row>
    <row r="10" spans="1:16" ht="15" x14ac:dyDescent="0.3">
      <c r="A10" s="19"/>
      <c r="G10" s="14"/>
    </row>
    <row r="11" spans="1:16" ht="15" x14ac:dyDescent="0.3">
      <c r="A11" s="19"/>
      <c r="G11" s="14"/>
    </row>
    <row r="12" spans="1:16" ht="15" x14ac:dyDescent="0.3">
      <c r="A12" s="19"/>
      <c r="G12" s="14"/>
    </row>
    <row r="13" spans="1:16" ht="15" x14ac:dyDescent="0.3">
      <c r="A13" s="19"/>
      <c r="G13" s="14"/>
    </row>
    <row r="14" spans="1:16" ht="15" x14ac:dyDescent="0.3">
      <c r="A14" s="19"/>
      <c r="G14" s="14"/>
    </row>
    <row r="15" spans="1:16" ht="15" x14ac:dyDescent="0.3">
      <c r="A15" s="19"/>
      <c r="G15" s="14"/>
    </row>
  </sheetData>
  <sortState ref="A2:G12">
    <sortCondition descending="1" ref="E1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topLeftCell="A608" workbookViewId="0">
      <selection activeCell="F173" sqref="F173"/>
    </sheetView>
  </sheetViews>
  <sheetFormatPr defaultRowHeight="14.4" x14ac:dyDescent="0.3"/>
  <cols>
    <col min="1" max="1" width="7" style="10" bestFit="1" customWidth="1"/>
    <col min="2" max="2" width="41.88671875" style="10" bestFit="1" customWidth="1"/>
  </cols>
  <sheetData>
    <row r="1" spans="1:2" x14ac:dyDescent="0.3">
      <c r="A1" s="11" t="s">
        <v>85</v>
      </c>
      <c r="B1" s="12" t="s">
        <v>124</v>
      </c>
    </row>
    <row r="2" spans="1:2" x14ac:dyDescent="0.3">
      <c r="A2" s="13">
        <v>43489</v>
      </c>
      <c r="B2" s="13" t="s">
        <v>125</v>
      </c>
    </row>
    <row r="3" spans="1:2" x14ac:dyDescent="0.3">
      <c r="A3" s="13">
        <v>43497</v>
      </c>
      <c r="B3" s="13" t="s">
        <v>126</v>
      </c>
    </row>
    <row r="4" spans="1:2" x14ac:dyDescent="0.3">
      <c r="A4" s="13">
        <v>43505</v>
      </c>
      <c r="B4" s="13" t="s">
        <v>127</v>
      </c>
    </row>
    <row r="5" spans="1:2" x14ac:dyDescent="0.3">
      <c r="A5" s="13">
        <v>43513</v>
      </c>
      <c r="B5" s="13" t="s">
        <v>128</v>
      </c>
    </row>
    <row r="6" spans="1:2" x14ac:dyDescent="0.3">
      <c r="A6" s="13">
        <v>43521</v>
      </c>
      <c r="B6" s="13" t="s">
        <v>129</v>
      </c>
    </row>
    <row r="7" spans="1:2" x14ac:dyDescent="0.3">
      <c r="A7" s="13">
        <v>43539</v>
      </c>
      <c r="B7" s="13" t="s">
        <v>130</v>
      </c>
    </row>
    <row r="8" spans="1:2" x14ac:dyDescent="0.3">
      <c r="A8" s="13">
        <v>43547</v>
      </c>
      <c r="B8" s="13" t="s">
        <v>131</v>
      </c>
    </row>
    <row r="9" spans="1:2" x14ac:dyDescent="0.3">
      <c r="A9" s="13">
        <v>43554</v>
      </c>
      <c r="B9" s="13" t="s">
        <v>132</v>
      </c>
    </row>
    <row r="10" spans="1:2" x14ac:dyDescent="0.3">
      <c r="A10" s="13">
        <v>43562</v>
      </c>
      <c r="B10" s="13" t="s">
        <v>133</v>
      </c>
    </row>
    <row r="11" spans="1:2" x14ac:dyDescent="0.3">
      <c r="A11" s="13">
        <v>43570</v>
      </c>
      <c r="B11" s="13" t="s">
        <v>134</v>
      </c>
    </row>
    <row r="12" spans="1:2" x14ac:dyDescent="0.3">
      <c r="A12" s="13">
        <v>43588</v>
      </c>
      <c r="B12" s="13" t="s">
        <v>135</v>
      </c>
    </row>
    <row r="13" spans="1:2" x14ac:dyDescent="0.3">
      <c r="A13" s="13">
        <v>43596</v>
      </c>
      <c r="B13" s="13" t="s">
        <v>136</v>
      </c>
    </row>
    <row r="14" spans="1:2" x14ac:dyDescent="0.3">
      <c r="A14" s="13">
        <v>43604</v>
      </c>
      <c r="B14" s="13" t="s">
        <v>137</v>
      </c>
    </row>
    <row r="15" spans="1:2" x14ac:dyDescent="0.3">
      <c r="A15" s="13">
        <v>43612</v>
      </c>
      <c r="B15" s="13" t="s">
        <v>138</v>
      </c>
    </row>
    <row r="16" spans="1:2" x14ac:dyDescent="0.3">
      <c r="A16" s="13">
        <v>43620</v>
      </c>
      <c r="B16" s="13" t="s">
        <v>139</v>
      </c>
    </row>
    <row r="17" spans="1:2" x14ac:dyDescent="0.3">
      <c r="A17" s="13">
        <v>43638</v>
      </c>
      <c r="B17" s="13" t="s">
        <v>140</v>
      </c>
    </row>
    <row r="18" spans="1:2" x14ac:dyDescent="0.3">
      <c r="A18" s="13">
        <v>43646</v>
      </c>
      <c r="B18" s="13" t="s">
        <v>141</v>
      </c>
    </row>
    <row r="19" spans="1:2" x14ac:dyDescent="0.3">
      <c r="A19" s="13">
        <v>43653</v>
      </c>
      <c r="B19" s="13" t="s">
        <v>142</v>
      </c>
    </row>
    <row r="20" spans="1:2" x14ac:dyDescent="0.3">
      <c r="A20" s="13">
        <v>43661</v>
      </c>
      <c r="B20" s="13" t="s">
        <v>143</v>
      </c>
    </row>
    <row r="21" spans="1:2" x14ac:dyDescent="0.3">
      <c r="A21" s="13">
        <v>43679</v>
      </c>
      <c r="B21" s="13" t="s">
        <v>144</v>
      </c>
    </row>
    <row r="22" spans="1:2" x14ac:dyDescent="0.3">
      <c r="A22" s="13">
        <v>43687</v>
      </c>
      <c r="B22" s="13" t="s">
        <v>145</v>
      </c>
    </row>
    <row r="23" spans="1:2" x14ac:dyDescent="0.3">
      <c r="A23" s="13">
        <v>43695</v>
      </c>
      <c r="B23" s="13" t="s">
        <v>146</v>
      </c>
    </row>
    <row r="24" spans="1:2" x14ac:dyDescent="0.3">
      <c r="A24" s="13">
        <v>43703</v>
      </c>
      <c r="B24" s="13" t="s">
        <v>147</v>
      </c>
    </row>
    <row r="25" spans="1:2" x14ac:dyDescent="0.3">
      <c r="A25" s="13">
        <v>43711</v>
      </c>
      <c r="B25" s="13" t="s">
        <v>148</v>
      </c>
    </row>
    <row r="26" spans="1:2" x14ac:dyDescent="0.3">
      <c r="A26" s="13">
        <v>43729</v>
      </c>
      <c r="B26" s="13" t="s">
        <v>149</v>
      </c>
    </row>
    <row r="27" spans="1:2" x14ac:dyDescent="0.3">
      <c r="A27" s="13">
        <v>43737</v>
      </c>
      <c r="B27" s="13" t="s">
        <v>150</v>
      </c>
    </row>
    <row r="28" spans="1:2" x14ac:dyDescent="0.3">
      <c r="A28" s="13">
        <v>43745</v>
      </c>
      <c r="B28" s="13" t="s">
        <v>151</v>
      </c>
    </row>
    <row r="29" spans="1:2" x14ac:dyDescent="0.3">
      <c r="A29" s="13">
        <v>43752</v>
      </c>
      <c r="B29" s="13" t="s">
        <v>152</v>
      </c>
    </row>
    <row r="30" spans="1:2" x14ac:dyDescent="0.3">
      <c r="A30" s="13">
        <v>43760</v>
      </c>
      <c r="B30" s="13" t="s">
        <v>153</v>
      </c>
    </row>
    <row r="31" spans="1:2" x14ac:dyDescent="0.3">
      <c r="A31" s="13">
        <v>43778</v>
      </c>
      <c r="B31" s="13" t="s">
        <v>154</v>
      </c>
    </row>
    <row r="32" spans="1:2" x14ac:dyDescent="0.3">
      <c r="A32" s="13">
        <v>43786</v>
      </c>
      <c r="B32" s="13" t="s">
        <v>155</v>
      </c>
    </row>
    <row r="33" spans="1:2" x14ac:dyDescent="0.3">
      <c r="A33" s="13">
        <v>43794</v>
      </c>
      <c r="B33" s="13" t="s">
        <v>156</v>
      </c>
    </row>
    <row r="34" spans="1:2" x14ac:dyDescent="0.3">
      <c r="A34" s="13">
        <v>43802</v>
      </c>
      <c r="B34" s="13" t="s">
        <v>157</v>
      </c>
    </row>
    <row r="35" spans="1:2" x14ac:dyDescent="0.3">
      <c r="A35" s="13">
        <v>43810</v>
      </c>
      <c r="B35" s="13" t="s">
        <v>158</v>
      </c>
    </row>
    <row r="36" spans="1:2" x14ac:dyDescent="0.3">
      <c r="A36" s="13">
        <v>43828</v>
      </c>
      <c r="B36" s="13" t="s">
        <v>159</v>
      </c>
    </row>
    <row r="37" spans="1:2" x14ac:dyDescent="0.3">
      <c r="A37" s="13">
        <v>43836</v>
      </c>
      <c r="B37" s="13" t="s">
        <v>160</v>
      </c>
    </row>
    <row r="38" spans="1:2" x14ac:dyDescent="0.3">
      <c r="A38" s="13">
        <v>43844</v>
      </c>
      <c r="B38" s="13" t="s">
        <v>161</v>
      </c>
    </row>
    <row r="39" spans="1:2" x14ac:dyDescent="0.3">
      <c r="A39" s="13">
        <v>43851</v>
      </c>
      <c r="B39" s="13" t="s">
        <v>162</v>
      </c>
    </row>
    <row r="40" spans="1:2" x14ac:dyDescent="0.3">
      <c r="A40" s="13">
        <v>43869</v>
      </c>
      <c r="B40" s="13" t="s">
        <v>163</v>
      </c>
    </row>
    <row r="41" spans="1:2" x14ac:dyDescent="0.3">
      <c r="A41" s="13">
        <v>43877</v>
      </c>
      <c r="B41" s="13" t="s">
        <v>164</v>
      </c>
    </row>
    <row r="42" spans="1:2" x14ac:dyDescent="0.3">
      <c r="A42" s="13">
        <v>43885</v>
      </c>
      <c r="B42" s="13" t="s">
        <v>165</v>
      </c>
    </row>
    <row r="43" spans="1:2" x14ac:dyDescent="0.3">
      <c r="A43" s="13">
        <v>43893</v>
      </c>
      <c r="B43" s="13" t="s">
        <v>166</v>
      </c>
    </row>
    <row r="44" spans="1:2" x14ac:dyDescent="0.3">
      <c r="A44" s="13">
        <v>43901</v>
      </c>
      <c r="B44" s="13" t="s">
        <v>167</v>
      </c>
    </row>
    <row r="45" spans="1:2" x14ac:dyDescent="0.3">
      <c r="A45" s="13">
        <v>43919</v>
      </c>
      <c r="B45" s="13" t="s">
        <v>168</v>
      </c>
    </row>
    <row r="46" spans="1:2" x14ac:dyDescent="0.3">
      <c r="A46" s="13">
        <v>43927</v>
      </c>
      <c r="B46" s="13" t="s">
        <v>169</v>
      </c>
    </row>
    <row r="47" spans="1:2" x14ac:dyDescent="0.3">
      <c r="A47" s="13">
        <v>43935</v>
      </c>
      <c r="B47" s="13" t="s">
        <v>170</v>
      </c>
    </row>
    <row r="48" spans="1:2" x14ac:dyDescent="0.3">
      <c r="A48" s="13">
        <v>43943</v>
      </c>
      <c r="B48" s="13" t="s">
        <v>171</v>
      </c>
    </row>
    <row r="49" spans="1:2" x14ac:dyDescent="0.3">
      <c r="A49" s="13">
        <v>43950</v>
      </c>
      <c r="B49" s="13" t="s">
        <v>172</v>
      </c>
    </row>
    <row r="50" spans="1:2" x14ac:dyDescent="0.3">
      <c r="A50" s="13">
        <v>43968</v>
      </c>
      <c r="B50" s="13" t="s">
        <v>173</v>
      </c>
    </row>
    <row r="51" spans="1:2" x14ac:dyDescent="0.3">
      <c r="A51" s="13">
        <v>43976</v>
      </c>
      <c r="B51" s="13" t="s">
        <v>174</v>
      </c>
    </row>
    <row r="52" spans="1:2" x14ac:dyDescent="0.3">
      <c r="A52" s="13">
        <v>43984</v>
      </c>
      <c r="B52" s="13" t="s">
        <v>175</v>
      </c>
    </row>
    <row r="53" spans="1:2" x14ac:dyDescent="0.3">
      <c r="A53" s="13">
        <v>43992</v>
      </c>
      <c r="B53" s="13" t="s">
        <v>176</v>
      </c>
    </row>
    <row r="54" spans="1:2" x14ac:dyDescent="0.3">
      <c r="A54" s="13">
        <v>44008</v>
      </c>
      <c r="B54" s="13" t="s">
        <v>177</v>
      </c>
    </row>
    <row r="55" spans="1:2" x14ac:dyDescent="0.3">
      <c r="A55" s="13">
        <v>44016</v>
      </c>
      <c r="B55" s="13" t="s">
        <v>178</v>
      </c>
    </row>
    <row r="56" spans="1:2" x14ac:dyDescent="0.3">
      <c r="A56" s="13">
        <v>44024</v>
      </c>
      <c r="B56" s="13" t="s">
        <v>179</v>
      </c>
    </row>
    <row r="57" spans="1:2" x14ac:dyDescent="0.3">
      <c r="A57" s="13">
        <v>44032</v>
      </c>
      <c r="B57" s="13" t="s">
        <v>180</v>
      </c>
    </row>
    <row r="58" spans="1:2" x14ac:dyDescent="0.3">
      <c r="A58" s="13">
        <v>44040</v>
      </c>
      <c r="B58" s="13" t="s">
        <v>181</v>
      </c>
    </row>
    <row r="59" spans="1:2" x14ac:dyDescent="0.3">
      <c r="A59" s="13">
        <v>44057</v>
      </c>
      <c r="B59" s="13" t="s">
        <v>182</v>
      </c>
    </row>
    <row r="60" spans="1:2" x14ac:dyDescent="0.3">
      <c r="A60" s="13">
        <v>44065</v>
      </c>
      <c r="B60" s="13" t="s">
        <v>183</v>
      </c>
    </row>
    <row r="61" spans="1:2" x14ac:dyDescent="0.3">
      <c r="A61" s="13">
        <v>44073</v>
      </c>
      <c r="B61" s="13" t="s">
        <v>184</v>
      </c>
    </row>
    <row r="62" spans="1:2" x14ac:dyDescent="0.3">
      <c r="A62" s="13">
        <v>44081</v>
      </c>
      <c r="B62" s="13" t="s">
        <v>185</v>
      </c>
    </row>
    <row r="63" spans="1:2" x14ac:dyDescent="0.3">
      <c r="A63" s="13">
        <v>44099</v>
      </c>
      <c r="B63" s="13" t="s">
        <v>186</v>
      </c>
    </row>
    <row r="64" spans="1:2" x14ac:dyDescent="0.3">
      <c r="A64" s="13">
        <v>44107</v>
      </c>
      <c r="B64" s="13" t="s">
        <v>187</v>
      </c>
    </row>
    <row r="65" spans="1:2" x14ac:dyDescent="0.3">
      <c r="A65" s="13">
        <v>44115</v>
      </c>
      <c r="B65" s="13" t="s">
        <v>188</v>
      </c>
    </row>
    <row r="66" spans="1:2" x14ac:dyDescent="0.3">
      <c r="A66" s="13">
        <v>44123</v>
      </c>
      <c r="B66" s="13" t="s">
        <v>189</v>
      </c>
    </row>
    <row r="67" spans="1:2" x14ac:dyDescent="0.3">
      <c r="A67" s="13">
        <v>44131</v>
      </c>
      <c r="B67" s="13" t="s">
        <v>190</v>
      </c>
    </row>
    <row r="68" spans="1:2" x14ac:dyDescent="0.3">
      <c r="A68" s="13">
        <v>44149</v>
      </c>
      <c r="B68" s="13" t="s">
        <v>191</v>
      </c>
    </row>
    <row r="69" spans="1:2" x14ac:dyDescent="0.3">
      <c r="A69" s="13">
        <v>44156</v>
      </c>
      <c r="B69" s="13" t="s">
        <v>192</v>
      </c>
    </row>
    <row r="70" spans="1:2" x14ac:dyDescent="0.3">
      <c r="A70" s="13">
        <v>44164</v>
      </c>
      <c r="B70" s="13" t="s">
        <v>193</v>
      </c>
    </row>
    <row r="71" spans="1:2" x14ac:dyDescent="0.3">
      <c r="A71" s="13">
        <v>44172</v>
      </c>
      <c r="B71" s="13" t="s">
        <v>194</v>
      </c>
    </row>
    <row r="72" spans="1:2" x14ac:dyDescent="0.3">
      <c r="A72" s="13">
        <v>44180</v>
      </c>
      <c r="B72" s="13" t="s">
        <v>195</v>
      </c>
    </row>
    <row r="73" spans="1:2" x14ac:dyDescent="0.3">
      <c r="A73" s="13">
        <v>44198</v>
      </c>
      <c r="B73" s="13" t="s">
        <v>196</v>
      </c>
    </row>
    <row r="74" spans="1:2" x14ac:dyDescent="0.3">
      <c r="A74" s="13">
        <v>44206</v>
      </c>
      <c r="B74" s="13" t="s">
        <v>197</v>
      </c>
    </row>
    <row r="75" spans="1:2" x14ac:dyDescent="0.3">
      <c r="A75" s="13">
        <v>44214</v>
      </c>
      <c r="B75" s="13" t="s">
        <v>198</v>
      </c>
    </row>
    <row r="76" spans="1:2" x14ac:dyDescent="0.3">
      <c r="A76" s="13">
        <v>44222</v>
      </c>
      <c r="B76" s="13" t="s">
        <v>199</v>
      </c>
    </row>
    <row r="77" spans="1:2" x14ac:dyDescent="0.3">
      <c r="A77" s="13">
        <v>44230</v>
      </c>
      <c r="B77" s="13" t="s">
        <v>200</v>
      </c>
    </row>
    <row r="78" spans="1:2" x14ac:dyDescent="0.3">
      <c r="A78" s="13">
        <v>44248</v>
      </c>
      <c r="B78" s="13" t="s">
        <v>201</v>
      </c>
    </row>
    <row r="79" spans="1:2" x14ac:dyDescent="0.3">
      <c r="A79" s="13">
        <v>44255</v>
      </c>
      <c r="B79" s="13" t="s">
        <v>202</v>
      </c>
    </row>
    <row r="80" spans="1:2" x14ac:dyDescent="0.3">
      <c r="A80" s="13">
        <v>44263</v>
      </c>
      <c r="B80" s="13" t="s">
        <v>203</v>
      </c>
    </row>
    <row r="81" spans="1:2" x14ac:dyDescent="0.3">
      <c r="A81" s="13">
        <v>44271</v>
      </c>
      <c r="B81" s="13" t="s">
        <v>204</v>
      </c>
    </row>
    <row r="82" spans="1:2" x14ac:dyDescent="0.3">
      <c r="A82" s="13">
        <v>44289</v>
      </c>
      <c r="B82" s="13" t="s">
        <v>205</v>
      </c>
    </row>
    <row r="83" spans="1:2" x14ac:dyDescent="0.3">
      <c r="A83" s="13">
        <v>44297</v>
      </c>
      <c r="B83" s="13" t="s">
        <v>206</v>
      </c>
    </row>
    <row r="84" spans="1:2" x14ac:dyDescent="0.3">
      <c r="A84" s="13">
        <v>44305</v>
      </c>
      <c r="B84" s="13" t="s">
        <v>207</v>
      </c>
    </row>
    <row r="85" spans="1:2" x14ac:dyDescent="0.3">
      <c r="A85" s="13">
        <v>44313</v>
      </c>
      <c r="B85" s="13" t="s">
        <v>208</v>
      </c>
    </row>
    <row r="86" spans="1:2" x14ac:dyDescent="0.3">
      <c r="A86" s="13">
        <v>44321</v>
      </c>
      <c r="B86" s="13" t="s">
        <v>209</v>
      </c>
    </row>
    <row r="87" spans="1:2" x14ac:dyDescent="0.3">
      <c r="A87" s="13">
        <v>44339</v>
      </c>
      <c r="B87" s="13" t="s">
        <v>210</v>
      </c>
    </row>
    <row r="88" spans="1:2" x14ac:dyDescent="0.3">
      <c r="A88" s="13">
        <v>44347</v>
      </c>
      <c r="B88" s="13" t="s">
        <v>211</v>
      </c>
    </row>
    <row r="89" spans="1:2" x14ac:dyDescent="0.3">
      <c r="A89" s="13">
        <v>44354</v>
      </c>
      <c r="B89" s="13" t="s">
        <v>212</v>
      </c>
    </row>
    <row r="90" spans="1:2" x14ac:dyDescent="0.3">
      <c r="A90" s="13">
        <v>44362</v>
      </c>
      <c r="B90" s="13" t="s">
        <v>213</v>
      </c>
    </row>
    <row r="91" spans="1:2" x14ac:dyDescent="0.3">
      <c r="A91" s="13">
        <v>44370</v>
      </c>
      <c r="B91" s="13" t="s">
        <v>214</v>
      </c>
    </row>
    <row r="92" spans="1:2" x14ac:dyDescent="0.3">
      <c r="A92" s="13">
        <v>44388</v>
      </c>
      <c r="B92" s="13" t="s">
        <v>215</v>
      </c>
    </row>
    <row r="93" spans="1:2" x14ac:dyDescent="0.3">
      <c r="A93" s="13">
        <v>44396</v>
      </c>
      <c r="B93" s="13" t="s">
        <v>216</v>
      </c>
    </row>
    <row r="94" spans="1:2" x14ac:dyDescent="0.3">
      <c r="A94" s="13">
        <v>44404</v>
      </c>
      <c r="B94" s="13" t="s">
        <v>217</v>
      </c>
    </row>
    <row r="95" spans="1:2" x14ac:dyDescent="0.3">
      <c r="A95" s="13">
        <v>44412</v>
      </c>
      <c r="B95" s="13" t="s">
        <v>218</v>
      </c>
    </row>
    <row r="96" spans="1:2" x14ac:dyDescent="0.3">
      <c r="A96" s="13">
        <v>44420</v>
      </c>
      <c r="B96" s="13" t="s">
        <v>219</v>
      </c>
    </row>
    <row r="97" spans="1:2" x14ac:dyDescent="0.3">
      <c r="A97" s="13">
        <v>44438</v>
      </c>
      <c r="B97" s="13" t="s">
        <v>220</v>
      </c>
    </row>
    <row r="98" spans="1:2" x14ac:dyDescent="0.3">
      <c r="A98" s="13">
        <v>44446</v>
      </c>
      <c r="B98" s="13" t="s">
        <v>221</v>
      </c>
    </row>
    <row r="99" spans="1:2" x14ac:dyDescent="0.3">
      <c r="A99" s="13">
        <v>44453</v>
      </c>
      <c r="B99" s="13" t="s">
        <v>222</v>
      </c>
    </row>
    <row r="100" spans="1:2" x14ac:dyDescent="0.3">
      <c r="A100" s="13">
        <v>44461</v>
      </c>
      <c r="B100" s="13" t="s">
        <v>223</v>
      </c>
    </row>
    <row r="101" spans="1:2" x14ac:dyDescent="0.3">
      <c r="A101" s="13">
        <v>44479</v>
      </c>
      <c r="B101" s="13" t="s">
        <v>224</v>
      </c>
    </row>
    <row r="102" spans="1:2" x14ac:dyDescent="0.3">
      <c r="A102" s="13">
        <v>44487</v>
      </c>
      <c r="B102" s="13" t="s">
        <v>225</v>
      </c>
    </row>
    <row r="103" spans="1:2" x14ac:dyDescent="0.3">
      <c r="A103" s="13">
        <v>44495</v>
      </c>
      <c r="B103" s="13" t="s">
        <v>226</v>
      </c>
    </row>
    <row r="104" spans="1:2" x14ac:dyDescent="0.3">
      <c r="A104" s="13">
        <v>44503</v>
      </c>
      <c r="B104" s="13" t="s">
        <v>227</v>
      </c>
    </row>
    <row r="105" spans="1:2" x14ac:dyDescent="0.3">
      <c r="A105" s="13">
        <v>44511</v>
      </c>
      <c r="B105" s="13" t="s">
        <v>228</v>
      </c>
    </row>
    <row r="106" spans="1:2" x14ac:dyDescent="0.3">
      <c r="A106" s="13">
        <v>44529</v>
      </c>
      <c r="B106" s="13" t="s">
        <v>229</v>
      </c>
    </row>
    <row r="107" spans="1:2" x14ac:dyDescent="0.3">
      <c r="A107" s="13">
        <v>44537</v>
      </c>
      <c r="B107" s="13" t="s">
        <v>230</v>
      </c>
    </row>
    <row r="108" spans="1:2" x14ac:dyDescent="0.3">
      <c r="A108" s="13">
        <v>44545</v>
      </c>
      <c r="B108" s="13" t="s">
        <v>231</v>
      </c>
    </row>
    <row r="109" spans="1:2" x14ac:dyDescent="0.3">
      <c r="A109" s="13">
        <v>44552</v>
      </c>
      <c r="B109" s="13" t="s">
        <v>232</v>
      </c>
    </row>
    <row r="110" spans="1:2" x14ac:dyDescent="0.3">
      <c r="A110" s="13">
        <v>44560</v>
      </c>
      <c r="B110" s="13" t="s">
        <v>233</v>
      </c>
    </row>
    <row r="111" spans="1:2" x14ac:dyDescent="0.3">
      <c r="A111" s="13">
        <v>44578</v>
      </c>
      <c r="B111" s="13" t="s">
        <v>234</v>
      </c>
    </row>
    <row r="112" spans="1:2" x14ac:dyDescent="0.3">
      <c r="A112" s="13">
        <v>44586</v>
      </c>
      <c r="B112" s="13" t="s">
        <v>235</v>
      </c>
    </row>
    <row r="113" spans="1:2" x14ac:dyDescent="0.3">
      <c r="A113" s="13">
        <v>44594</v>
      </c>
      <c r="B113" s="13" t="s">
        <v>236</v>
      </c>
    </row>
    <row r="114" spans="1:2" x14ac:dyDescent="0.3">
      <c r="A114" s="13">
        <v>44602</v>
      </c>
      <c r="B114" s="13" t="s">
        <v>237</v>
      </c>
    </row>
    <row r="115" spans="1:2" x14ac:dyDescent="0.3">
      <c r="A115" s="13">
        <v>44610</v>
      </c>
      <c r="B115" s="13" t="s">
        <v>238</v>
      </c>
    </row>
    <row r="116" spans="1:2" x14ac:dyDescent="0.3">
      <c r="A116" s="13">
        <v>44628</v>
      </c>
      <c r="B116" s="13" t="s">
        <v>239</v>
      </c>
    </row>
    <row r="117" spans="1:2" x14ac:dyDescent="0.3">
      <c r="A117" s="13">
        <v>44636</v>
      </c>
      <c r="B117" s="13" t="s">
        <v>240</v>
      </c>
    </row>
    <row r="118" spans="1:2" x14ac:dyDescent="0.3">
      <c r="A118" s="13">
        <v>44644</v>
      </c>
      <c r="B118" s="13" t="s">
        <v>241</v>
      </c>
    </row>
    <row r="119" spans="1:2" x14ac:dyDescent="0.3">
      <c r="A119" s="13">
        <v>44651</v>
      </c>
      <c r="B119" s="13" t="s">
        <v>242</v>
      </c>
    </row>
    <row r="120" spans="1:2" x14ac:dyDescent="0.3">
      <c r="A120" s="13">
        <v>44669</v>
      </c>
      <c r="B120" s="13" t="s">
        <v>243</v>
      </c>
    </row>
    <row r="121" spans="1:2" x14ac:dyDescent="0.3">
      <c r="A121" s="13">
        <v>44677</v>
      </c>
      <c r="B121" s="13" t="s">
        <v>244</v>
      </c>
    </row>
    <row r="122" spans="1:2" x14ac:dyDescent="0.3">
      <c r="A122" s="13">
        <v>44685</v>
      </c>
      <c r="B122" s="13" t="s">
        <v>245</v>
      </c>
    </row>
    <row r="123" spans="1:2" x14ac:dyDescent="0.3">
      <c r="A123" s="13">
        <v>44693</v>
      </c>
      <c r="B123" s="13" t="s">
        <v>246</v>
      </c>
    </row>
    <row r="124" spans="1:2" x14ac:dyDescent="0.3">
      <c r="A124" s="13">
        <v>44701</v>
      </c>
      <c r="B124" s="13" t="s">
        <v>247</v>
      </c>
    </row>
    <row r="125" spans="1:2" x14ac:dyDescent="0.3">
      <c r="A125" s="13">
        <v>44719</v>
      </c>
      <c r="B125" s="13" t="s">
        <v>248</v>
      </c>
    </row>
    <row r="126" spans="1:2" x14ac:dyDescent="0.3">
      <c r="A126" s="13">
        <v>44727</v>
      </c>
      <c r="B126" s="13" t="s">
        <v>249</v>
      </c>
    </row>
    <row r="127" spans="1:2" x14ac:dyDescent="0.3">
      <c r="A127" s="13">
        <v>44735</v>
      </c>
      <c r="B127" s="13" t="s">
        <v>250</v>
      </c>
    </row>
    <row r="128" spans="1:2" x14ac:dyDescent="0.3">
      <c r="A128" s="13">
        <v>44743</v>
      </c>
      <c r="B128" s="13" t="s">
        <v>251</v>
      </c>
    </row>
    <row r="129" spans="1:2" x14ac:dyDescent="0.3">
      <c r="A129" s="13">
        <v>44750</v>
      </c>
      <c r="B129" s="13" t="s">
        <v>252</v>
      </c>
    </row>
    <row r="130" spans="1:2" x14ac:dyDescent="0.3">
      <c r="A130" s="13">
        <v>44768</v>
      </c>
      <c r="B130" s="13" t="s">
        <v>253</v>
      </c>
    </row>
    <row r="131" spans="1:2" x14ac:dyDescent="0.3">
      <c r="A131" s="13">
        <v>44776</v>
      </c>
      <c r="B131" s="13" t="s">
        <v>254</v>
      </c>
    </row>
    <row r="132" spans="1:2" x14ac:dyDescent="0.3">
      <c r="A132" s="13">
        <v>44784</v>
      </c>
      <c r="B132" s="13" t="s">
        <v>255</v>
      </c>
    </row>
    <row r="133" spans="1:2" x14ac:dyDescent="0.3">
      <c r="A133" s="13">
        <v>44792</v>
      </c>
      <c r="B133" s="13" t="s">
        <v>256</v>
      </c>
    </row>
    <row r="134" spans="1:2" x14ac:dyDescent="0.3">
      <c r="A134" s="13">
        <v>44800</v>
      </c>
      <c r="B134" s="13" t="s">
        <v>257</v>
      </c>
    </row>
    <row r="135" spans="1:2" x14ac:dyDescent="0.3">
      <c r="A135" s="13">
        <v>44818</v>
      </c>
      <c r="B135" s="13" t="s">
        <v>258</v>
      </c>
    </row>
    <row r="136" spans="1:2" x14ac:dyDescent="0.3">
      <c r="A136" s="13">
        <v>44826</v>
      </c>
      <c r="B136" s="13" t="s">
        <v>259</v>
      </c>
    </row>
    <row r="137" spans="1:2" x14ac:dyDescent="0.3">
      <c r="A137" s="13">
        <v>44834</v>
      </c>
      <c r="B137" s="13" t="s">
        <v>260</v>
      </c>
    </row>
    <row r="138" spans="1:2" x14ac:dyDescent="0.3">
      <c r="A138" s="13">
        <v>44842</v>
      </c>
      <c r="B138" s="13" t="s">
        <v>261</v>
      </c>
    </row>
    <row r="139" spans="1:2" x14ac:dyDescent="0.3">
      <c r="A139" s="13">
        <v>44859</v>
      </c>
      <c r="B139" s="13" t="s">
        <v>262</v>
      </c>
    </row>
    <row r="140" spans="1:2" x14ac:dyDescent="0.3">
      <c r="A140" s="13">
        <v>44867</v>
      </c>
      <c r="B140" s="13" t="s">
        <v>263</v>
      </c>
    </row>
    <row r="141" spans="1:2" x14ac:dyDescent="0.3">
      <c r="A141" s="13">
        <v>44875</v>
      </c>
      <c r="B141" s="13" t="s">
        <v>264</v>
      </c>
    </row>
    <row r="142" spans="1:2" x14ac:dyDescent="0.3">
      <c r="A142" s="13">
        <v>44883</v>
      </c>
      <c r="B142" s="13" t="s">
        <v>265</v>
      </c>
    </row>
    <row r="143" spans="1:2" x14ac:dyDescent="0.3">
      <c r="A143" s="13">
        <v>44891</v>
      </c>
      <c r="B143" s="13" t="s">
        <v>266</v>
      </c>
    </row>
    <row r="144" spans="1:2" x14ac:dyDescent="0.3">
      <c r="A144" s="13">
        <v>44909</v>
      </c>
      <c r="B144" s="13" t="s">
        <v>267</v>
      </c>
    </row>
    <row r="145" spans="1:2" x14ac:dyDescent="0.3">
      <c r="A145" s="13">
        <v>44917</v>
      </c>
      <c r="B145" s="13" t="s">
        <v>268</v>
      </c>
    </row>
    <row r="146" spans="1:2" x14ac:dyDescent="0.3">
      <c r="A146" s="13">
        <v>44925</v>
      </c>
      <c r="B146" s="13" t="s">
        <v>269</v>
      </c>
    </row>
    <row r="147" spans="1:2" x14ac:dyDescent="0.3">
      <c r="A147" s="13">
        <v>44933</v>
      </c>
      <c r="B147" s="13" t="s">
        <v>270</v>
      </c>
    </row>
    <row r="148" spans="1:2" x14ac:dyDescent="0.3">
      <c r="A148" s="13">
        <v>44941</v>
      </c>
      <c r="B148" s="13" t="s">
        <v>271</v>
      </c>
    </row>
    <row r="149" spans="1:2" x14ac:dyDescent="0.3">
      <c r="A149" s="13">
        <v>44958</v>
      </c>
      <c r="B149" s="13" t="s">
        <v>272</v>
      </c>
    </row>
    <row r="150" spans="1:2" x14ac:dyDescent="0.3">
      <c r="A150" s="13">
        <v>44966</v>
      </c>
      <c r="B150" s="13" t="s">
        <v>273</v>
      </c>
    </row>
    <row r="151" spans="1:2" x14ac:dyDescent="0.3">
      <c r="A151" s="13">
        <v>44974</v>
      </c>
      <c r="B151" s="13" t="s">
        <v>274</v>
      </c>
    </row>
    <row r="152" spans="1:2" x14ac:dyDescent="0.3">
      <c r="A152" s="13">
        <v>44982</v>
      </c>
      <c r="B152" s="13" t="s">
        <v>275</v>
      </c>
    </row>
    <row r="153" spans="1:2" x14ac:dyDescent="0.3">
      <c r="A153" s="13">
        <v>44990</v>
      </c>
      <c r="B153" s="13" t="s">
        <v>276</v>
      </c>
    </row>
    <row r="154" spans="1:2" x14ac:dyDescent="0.3">
      <c r="A154" s="13">
        <v>45005</v>
      </c>
      <c r="B154" s="13" t="s">
        <v>277</v>
      </c>
    </row>
    <row r="155" spans="1:2" x14ac:dyDescent="0.3">
      <c r="A155" s="13">
        <v>45013</v>
      </c>
      <c r="B155" s="13" t="s">
        <v>278</v>
      </c>
    </row>
    <row r="156" spans="1:2" x14ac:dyDescent="0.3">
      <c r="A156" s="13">
        <v>45021</v>
      </c>
      <c r="B156" s="13" t="s">
        <v>279</v>
      </c>
    </row>
    <row r="157" spans="1:2" x14ac:dyDescent="0.3">
      <c r="A157" s="13">
        <v>45039</v>
      </c>
      <c r="B157" s="13" t="s">
        <v>280</v>
      </c>
    </row>
    <row r="158" spans="1:2" x14ac:dyDescent="0.3">
      <c r="A158" s="13">
        <v>45047</v>
      </c>
      <c r="B158" s="13" t="s">
        <v>281</v>
      </c>
    </row>
    <row r="159" spans="1:2" x14ac:dyDescent="0.3">
      <c r="A159" s="13">
        <v>45054</v>
      </c>
      <c r="B159" s="13" t="s">
        <v>282</v>
      </c>
    </row>
    <row r="160" spans="1:2" x14ac:dyDescent="0.3">
      <c r="A160" s="13">
        <v>45062</v>
      </c>
      <c r="B160" s="13" t="s">
        <v>283</v>
      </c>
    </row>
    <row r="161" spans="1:2" x14ac:dyDescent="0.3">
      <c r="A161" s="13">
        <v>45070</v>
      </c>
      <c r="B161" s="13" t="s">
        <v>284</v>
      </c>
    </row>
    <row r="162" spans="1:2" x14ac:dyDescent="0.3">
      <c r="A162" s="13">
        <v>45088</v>
      </c>
      <c r="B162" s="13" t="s">
        <v>285</v>
      </c>
    </row>
    <row r="163" spans="1:2" x14ac:dyDescent="0.3">
      <c r="A163" s="13">
        <v>45096</v>
      </c>
      <c r="B163" s="13" t="s">
        <v>286</v>
      </c>
    </row>
    <row r="164" spans="1:2" x14ac:dyDescent="0.3">
      <c r="A164" s="13">
        <v>45104</v>
      </c>
      <c r="B164" s="13" t="s">
        <v>287</v>
      </c>
    </row>
    <row r="165" spans="1:2" x14ac:dyDescent="0.3">
      <c r="A165" s="13">
        <v>45112</v>
      </c>
      <c r="B165" s="13" t="s">
        <v>288</v>
      </c>
    </row>
    <row r="166" spans="1:2" x14ac:dyDescent="0.3">
      <c r="A166" s="13">
        <v>45120</v>
      </c>
      <c r="B166" s="13" t="s">
        <v>289</v>
      </c>
    </row>
    <row r="167" spans="1:2" x14ac:dyDescent="0.3">
      <c r="A167" s="13">
        <v>45138</v>
      </c>
      <c r="B167" s="13" t="s">
        <v>290</v>
      </c>
    </row>
    <row r="168" spans="1:2" x14ac:dyDescent="0.3">
      <c r="A168" s="13">
        <v>45144</v>
      </c>
      <c r="B168" s="13" t="s">
        <v>291</v>
      </c>
    </row>
    <row r="169" spans="1:2" x14ac:dyDescent="0.3">
      <c r="A169" s="13">
        <v>45146</v>
      </c>
      <c r="B169" s="13" t="s">
        <v>292</v>
      </c>
    </row>
    <row r="170" spans="1:2" x14ac:dyDescent="0.3">
      <c r="A170" s="13">
        <v>45153</v>
      </c>
      <c r="B170" s="13" t="s">
        <v>293</v>
      </c>
    </row>
    <row r="171" spans="1:2" x14ac:dyDescent="0.3">
      <c r="A171" s="13">
        <v>45161</v>
      </c>
      <c r="B171" s="13" t="s">
        <v>294</v>
      </c>
    </row>
    <row r="172" spans="1:2" x14ac:dyDescent="0.3">
      <c r="A172" s="13">
        <v>45179</v>
      </c>
      <c r="B172" s="13" t="s">
        <v>295</v>
      </c>
    </row>
    <row r="173" spans="1:2" x14ac:dyDescent="0.3">
      <c r="A173" s="13">
        <v>45187</v>
      </c>
      <c r="B173" s="13" t="s">
        <v>296</v>
      </c>
    </row>
    <row r="174" spans="1:2" x14ac:dyDescent="0.3">
      <c r="A174" s="13">
        <v>45195</v>
      </c>
      <c r="B174" s="13" t="s">
        <v>297</v>
      </c>
    </row>
    <row r="175" spans="1:2" x14ac:dyDescent="0.3">
      <c r="A175" s="13">
        <v>45203</v>
      </c>
      <c r="B175" s="13" t="s">
        <v>298</v>
      </c>
    </row>
    <row r="176" spans="1:2" x14ac:dyDescent="0.3">
      <c r="A176" s="13">
        <v>45211</v>
      </c>
      <c r="B176" s="13" t="s">
        <v>299</v>
      </c>
    </row>
    <row r="177" spans="1:2" x14ac:dyDescent="0.3">
      <c r="A177" s="13">
        <v>45229</v>
      </c>
      <c r="B177" s="13" t="s">
        <v>300</v>
      </c>
    </row>
    <row r="178" spans="1:2" x14ac:dyDescent="0.3">
      <c r="A178" s="13">
        <v>45237</v>
      </c>
      <c r="B178" s="13" t="s">
        <v>301</v>
      </c>
    </row>
    <row r="179" spans="1:2" x14ac:dyDescent="0.3">
      <c r="A179" s="13">
        <v>45245</v>
      </c>
      <c r="B179" s="13" t="s">
        <v>302</v>
      </c>
    </row>
    <row r="180" spans="1:2" x14ac:dyDescent="0.3">
      <c r="A180" s="13">
        <v>45252</v>
      </c>
      <c r="B180" s="13" t="s">
        <v>303</v>
      </c>
    </row>
    <row r="181" spans="1:2" x14ac:dyDescent="0.3">
      <c r="A181" s="13">
        <v>45260</v>
      </c>
      <c r="B181" s="13" t="s">
        <v>304</v>
      </c>
    </row>
    <row r="182" spans="1:2" x14ac:dyDescent="0.3">
      <c r="A182" s="13">
        <v>45278</v>
      </c>
      <c r="B182" s="13" t="s">
        <v>305</v>
      </c>
    </row>
    <row r="183" spans="1:2" x14ac:dyDescent="0.3">
      <c r="A183" s="13">
        <v>45286</v>
      </c>
      <c r="B183" s="13" t="s">
        <v>306</v>
      </c>
    </row>
    <row r="184" spans="1:2" x14ac:dyDescent="0.3">
      <c r="A184" s="13">
        <v>45294</v>
      </c>
      <c r="B184" s="13" t="s">
        <v>307</v>
      </c>
    </row>
    <row r="185" spans="1:2" x14ac:dyDescent="0.3">
      <c r="A185" s="13">
        <v>45302</v>
      </c>
      <c r="B185" s="13" t="s">
        <v>308</v>
      </c>
    </row>
    <row r="186" spans="1:2" x14ac:dyDescent="0.3">
      <c r="A186" s="13">
        <v>45310</v>
      </c>
      <c r="B186" s="13" t="s">
        <v>309</v>
      </c>
    </row>
    <row r="187" spans="1:2" x14ac:dyDescent="0.3">
      <c r="A187" s="13">
        <v>45328</v>
      </c>
      <c r="B187" s="13" t="s">
        <v>310</v>
      </c>
    </row>
    <row r="188" spans="1:2" x14ac:dyDescent="0.3">
      <c r="A188" s="13">
        <v>45336</v>
      </c>
      <c r="B188" s="13" t="s">
        <v>311</v>
      </c>
    </row>
    <row r="189" spans="1:2" x14ac:dyDescent="0.3">
      <c r="A189" s="13">
        <v>45344</v>
      </c>
      <c r="B189" s="13" t="s">
        <v>312</v>
      </c>
    </row>
    <row r="190" spans="1:2" x14ac:dyDescent="0.3">
      <c r="A190" s="13">
        <v>45351</v>
      </c>
      <c r="B190" s="13" t="s">
        <v>313</v>
      </c>
    </row>
    <row r="191" spans="1:2" x14ac:dyDescent="0.3">
      <c r="A191" s="13">
        <v>45369</v>
      </c>
      <c r="B191" s="13" t="s">
        <v>314</v>
      </c>
    </row>
    <row r="192" spans="1:2" x14ac:dyDescent="0.3">
      <c r="A192" s="13">
        <v>45377</v>
      </c>
      <c r="B192" s="13" t="s">
        <v>315</v>
      </c>
    </row>
    <row r="193" spans="1:2" x14ac:dyDescent="0.3">
      <c r="A193" s="13">
        <v>45385</v>
      </c>
      <c r="B193" s="13" t="s">
        <v>316</v>
      </c>
    </row>
    <row r="194" spans="1:2" x14ac:dyDescent="0.3">
      <c r="A194" s="13">
        <v>45393</v>
      </c>
      <c r="B194" s="13" t="s">
        <v>317</v>
      </c>
    </row>
    <row r="195" spans="1:2" x14ac:dyDescent="0.3">
      <c r="A195" s="13">
        <v>45401</v>
      </c>
      <c r="B195" s="13" t="s">
        <v>318</v>
      </c>
    </row>
    <row r="196" spans="1:2" x14ac:dyDescent="0.3">
      <c r="A196" s="13">
        <v>45419</v>
      </c>
      <c r="B196" s="13" t="s">
        <v>319</v>
      </c>
    </row>
    <row r="197" spans="1:2" x14ac:dyDescent="0.3">
      <c r="A197" s="13">
        <v>45427</v>
      </c>
      <c r="B197" s="13" t="s">
        <v>320</v>
      </c>
    </row>
    <row r="198" spans="1:2" x14ac:dyDescent="0.3">
      <c r="A198" s="13">
        <v>45435</v>
      </c>
      <c r="B198" s="13" t="s">
        <v>321</v>
      </c>
    </row>
    <row r="199" spans="1:2" x14ac:dyDescent="0.3">
      <c r="A199" s="13">
        <v>45443</v>
      </c>
      <c r="B199" s="13" t="s">
        <v>322</v>
      </c>
    </row>
    <row r="200" spans="1:2" x14ac:dyDescent="0.3">
      <c r="A200" s="13">
        <v>45450</v>
      </c>
      <c r="B200" s="13" t="s">
        <v>323</v>
      </c>
    </row>
    <row r="201" spans="1:2" x14ac:dyDescent="0.3">
      <c r="A201" s="13">
        <v>45468</v>
      </c>
      <c r="B201" s="13" t="s">
        <v>324</v>
      </c>
    </row>
    <row r="202" spans="1:2" x14ac:dyDescent="0.3">
      <c r="A202" s="13">
        <v>45476</v>
      </c>
      <c r="B202" s="13" t="s">
        <v>325</v>
      </c>
    </row>
    <row r="203" spans="1:2" x14ac:dyDescent="0.3">
      <c r="A203" s="13">
        <v>45484</v>
      </c>
      <c r="B203" s="13" t="s">
        <v>326</v>
      </c>
    </row>
    <row r="204" spans="1:2" x14ac:dyDescent="0.3">
      <c r="A204" s="13">
        <v>45492</v>
      </c>
      <c r="B204" s="13" t="s">
        <v>327</v>
      </c>
    </row>
    <row r="205" spans="1:2" x14ac:dyDescent="0.3">
      <c r="A205" s="13">
        <v>45500</v>
      </c>
      <c r="B205" s="13" t="s">
        <v>328</v>
      </c>
    </row>
    <row r="206" spans="1:2" x14ac:dyDescent="0.3">
      <c r="A206" s="13">
        <v>45518</v>
      </c>
      <c r="B206" s="13" t="s">
        <v>329</v>
      </c>
    </row>
    <row r="207" spans="1:2" x14ac:dyDescent="0.3">
      <c r="A207" s="13">
        <v>45526</v>
      </c>
      <c r="B207" s="13" t="s">
        <v>330</v>
      </c>
    </row>
    <row r="208" spans="1:2" x14ac:dyDescent="0.3">
      <c r="A208" s="13">
        <v>45534</v>
      </c>
      <c r="B208" s="13" t="s">
        <v>331</v>
      </c>
    </row>
    <row r="209" spans="1:2" x14ac:dyDescent="0.3">
      <c r="A209" s="13">
        <v>45542</v>
      </c>
      <c r="B209" s="13" t="s">
        <v>332</v>
      </c>
    </row>
    <row r="210" spans="1:2" x14ac:dyDescent="0.3">
      <c r="A210" s="13">
        <v>45559</v>
      </c>
      <c r="B210" s="13" t="s">
        <v>333</v>
      </c>
    </row>
    <row r="211" spans="1:2" x14ac:dyDescent="0.3">
      <c r="A211" s="13">
        <v>45567</v>
      </c>
      <c r="B211" s="13" t="s">
        <v>334</v>
      </c>
    </row>
    <row r="212" spans="1:2" x14ac:dyDescent="0.3">
      <c r="A212" s="13">
        <v>45575</v>
      </c>
      <c r="B212" s="13" t="s">
        <v>335</v>
      </c>
    </row>
    <row r="213" spans="1:2" x14ac:dyDescent="0.3">
      <c r="A213" s="13">
        <v>45583</v>
      </c>
      <c r="B213" s="13" t="s">
        <v>336</v>
      </c>
    </row>
    <row r="214" spans="1:2" x14ac:dyDescent="0.3">
      <c r="A214" s="13">
        <v>45591</v>
      </c>
      <c r="B214" s="13" t="s">
        <v>337</v>
      </c>
    </row>
    <row r="215" spans="1:2" x14ac:dyDescent="0.3">
      <c r="A215" s="13">
        <v>45609</v>
      </c>
      <c r="B215" s="13" t="s">
        <v>338</v>
      </c>
    </row>
    <row r="216" spans="1:2" x14ac:dyDescent="0.3">
      <c r="A216" s="13">
        <v>45617</v>
      </c>
      <c r="B216" s="13" t="s">
        <v>339</v>
      </c>
    </row>
    <row r="217" spans="1:2" x14ac:dyDescent="0.3">
      <c r="A217" s="13">
        <v>45625</v>
      </c>
      <c r="B217" s="13" t="s">
        <v>340</v>
      </c>
    </row>
    <row r="218" spans="1:2" x14ac:dyDescent="0.3">
      <c r="A218" s="13">
        <v>45633</v>
      </c>
      <c r="B218" s="13" t="s">
        <v>341</v>
      </c>
    </row>
    <row r="219" spans="1:2" x14ac:dyDescent="0.3">
      <c r="A219" s="13">
        <v>45641</v>
      </c>
      <c r="B219" s="13" t="s">
        <v>342</v>
      </c>
    </row>
    <row r="220" spans="1:2" x14ac:dyDescent="0.3">
      <c r="A220" s="13">
        <v>45658</v>
      </c>
      <c r="B220" s="13" t="s">
        <v>343</v>
      </c>
    </row>
    <row r="221" spans="1:2" x14ac:dyDescent="0.3">
      <c r="A221" s="13">
        <v>45666</v>
      </c>
      <c r="B221" s="13" t="s">
        <v>344</v>
      </c>
    </row>
    <row r="222" spans="1:2" x14ac:dyDescent="0.3">
      <c r="A222" s="13">
        <v>45674</v>
      </c>
      <c r="B222" s="13" t="s">
        <v>345</v>
      </c>
    </row>
    <row r="223" spans="1:2" x14ac:dyDescent="0.3">
      <c r="A223" s="13">
        <v>45757</v>
      </c>
      <c r="B223" s="13" t="s">
        <v>346</v>
      </c>
    </row>
    <row r="224" spans="1:2" x14ac:dyDescent="0.3">
      <c r="A224" s="13">
        <v>45765</v>
      </c>
      <c r="B224" s="13" t="s">
        <v>347</v>
      </c>
    </row>
    <row r="225" spans="1:2" x14ac:dyDescent="0.3">
      <c r="A225" s="13">
        <v>45773</v>
      </c>
      <c r="B225" s="13" t="s">
        <v>348</v>
      </c>
    </row>
    <row r="226" spans="1:2" x14ac:dyDescent="0.3">
      <c r="A226" s="13">
        <v>45781</v>
      </c>
      <c r="B226" s="13" t="s">
        <v>349</v>
      </c>
    </row>
    <row r="227" spans="1:2" x14ac:dyDescent="0.3">
      <c r="A227" s="13">
        <v>45799</v>
      </c>
      <c r="B227" s="13" t="s">
        <v>350</v>
      </c>
    </row>
    <row r="228" spans="1:2" x14ac:dyDescent="0.3">
      <c r="A228" s="13">
        <v>45807</v>
      </c>
      <c r="B228" s="13" t="s">
        <v>351</v>
      </c>
    </row>
    <row r="229" spans="1:2" x14ac:dyDescent="0.3">
      <c r="A229" s="13">
        <v>45823</v>
      </c>
      <c r="B229" s="13" t="s">
        <v>352</v>
      </c>
    </row>
    <row r="230" spans="1:2" x14ac:dyDescent="0.3">
      <c r="A230" s="13">
        <v>45831</v>
      </c>
      <c r="B230" s="13" t="s">
        <v>353</v>
      </c>
    </row>
    <row r="231" spans="1:2" x14ac:dyDescent="0.3">
      <c r="A231" s="13">
        <v>45856</v>
      </c>
      <c r="B231" s="13" t="s">
        <v>354</v>
      </c>
    </row>
    <row r="232" spans="1:2" x14ac:dyDescent="0.3">
      <c r="A232" s="13">
        <v>45864</v>
      </c>
      <c r="B232" s="13" t="s">
        <v>355</v>
      </c>
    </row>
    <row r="233" spans="1:2" x14ac:dyDescent="0.3">
      <c r="A233" s="13">
        <v>45872</v>
      </c>
      <c r="B233" s="13" t="s">
        <v>356</v>
      </c>
    </row>
    <row r="234" spans="1:2" x14ac:dyDescent="0.3">
      <c r="A234" s="13">
        <v>45880</v>
      </c>
      <c r="B234" s="13" t="s">
        <v>357</v>
      </c>
    </row>
    <row r="235" spans="1:2" x14ac:dyDescent="0.3">
      <c r="A235" s="13">
        <v>45906</v>
      </c>
      <c r="B235" s="13" t="s">
        <v>358</v>
      </c>
    </row>
    <row r="236" spans="1:2" x14ac:dyDescent="0.3">
      <c r="A236" s="13">
        <v>45914</v>
      </c>
      <c r="B236" s="13" t="s">
        <v>359</v>
      </c>
    </row>
    <row r="237" spans="1:2" x14ac:dyDescent="0.3">
      <c r="A237" s="13">
        <v>45922</v>
      </c>
      <c r="B237" s="13" t="s">
        <v>360</v>
      </c>
    </row>
    <row r="238" spans="1:2" x14ac:dyDescent="0.3">
      <c r="A238" s="13">
        <v>45948</v>
      </c>
      <c r="B238" s="13" t="s">
        <v>361</v>
      </c>
    </row>
    <row r="239" spans="1:2" x14ac:dyDescent="0.3">
      <c r="A239" s="13">
        <v>45955</v>
      </c>
      <c r="B239" s="13" t="s">
        <v>362</v>
      </c>
    </row>
    <row r="240" spans="1:2" x14ac:dyDescent="0.3">
      <c r="A240" s="13">
        <v>45963</v>
      </c>
      <c r="B240" s="13" t="s">
        <v>363</v>
      </c>
    </row>
    <row r="241" spans="1:2" x14ac:dyDescent="0.3">
      <c r="A241" s="13">
        <v>45971</v>
      </c>
      <c r="B241" s="13" t="s">
        <v>364</v>
      </c>
    </row>
    <row r="242" spans="1:2" x14ac:dyDescent="0.3">
      <c r="A242" s="13">
        <v>45997</v>
      </c>
      <c r="B242" s="13" t="s">
        <v>365</v>
      </c>
    </row>
    <row r="243" spans="1:2" x14ac:dyDescent="0.3">
      <c r="A243" s="13">
        <v>46003</v>
      </c>
      <c r="B243" s="13" t="s">
        <v>366</v>
      </c>
    </row>
    <row r="244" spans="1:2" x14ac:dyDescent="0.3">
      <c r="A244" s="13">
        <v>46011</v>
      </c>
      <c r="B244" s="13" t="s">
        <v>367</v>
      </c>
    </row>
    <row r="245" spans="1:2" x14ac:dyDescent="0.3">
      <c r="A245" s="13">
        <v>46037</v>
      </c>
      <c r="B245" s="13" t="s">
        <v>368</v>
      </c>
    </row>
    <row r="246" spans="1:2" x14ac:dyDescent="0.3">
      <c r="A246" s="13">
        <v>46045</v>
      </c>
      <c r="B246" s="13" t="s">
        <v>369</v>
      </c>
    </row>
    <row r="247" spans="1:2" x14ac:dyDescent="0.3">
      <c r="A247" s="13">
        <v>46060</v>
      </c>
      <c r="B247" s="13" t="s">
        <v>370</v>
      </c>
    </row>
    <row r="248" spans="1:2" x14ac:dyDescent="0.3">
      <c r="A248" s="13">
        <v>46078</v>
      </c>
      <c r="B248" s="13" t="s">
        <v>371</v>
      </c>
    </row>
    <row r="249" spans="1:2" x14ac:dyDescent="0.3">
      <c r="A249" s="13">
        <v>46094</v>
      </c>
      <c r="B249" s="13" t="s">
        <v>372</v>
      </c>
    </row>
    <row r="250" spans="1:2" x14ac:dyDescent="0.3">
      <c r="A250" s="13">
        <v>46102</v>
      </c>
      <c r="B250" s="13" t="s">
        <v>373</v>
      </c>
    </row>
    <row r="251" spans="1:2" x14ac:dyDescent="0.3">
      <c r="A251" s="13">
        <v>46110</v>
      </c>
      <c r="B251" s="13" t="s">
        <v>374</v>
      </c>
    </row>
    <row r="252" spans="1:2" x14ac:dyDescent="0.3">
      <c r="A252" s="13">
        <v>46128</v>
      </c>
      <c r="B252" s="13" t="s">
        <v>375</v>
      </c>
    </row>
    <row r="253" spans="1:2" x14ac:dyDescent="0.3">
      <c r="A253" s="13">
        <v>46136</v>
      </c>
      <c r="B253" s="13" t="s">
        <v>376</v>
      </c>
    </row>
    <row r="254" spans="1:2" x14ac:dyDescent="0.3">
      <c r="A254" s="13">
        <v>46144</v>
      </c>
      <c r="B254" s="13" t="s">
        <v>377</v>
      </c>
    </row>
    <row r="255" spans="1:2" x14ac:dyDescent="0.3">
      <c r="A255" s="13">
        <v>46151</v>
      </c>
      <c r="B255" s="13" t="s">
        <v>378</v>
      </c>
    </row>
    <row r="256" spans="1:2" x14ac:dyDescent="0.3">
      <c r="A256" s="13">
        <v>46177</v>
      </c>
      <c r="B256" s="13" t="s">
        <v>379</v>
      </c>
    </row>
    <row r="257" spans="1:2" x14ac:dyDescent="0.3">
      <c r="A257" s="13">
        <v>46193</v>
      </c>
      <c r="B257" s="13" t="s">
        <v>380</v>
      </c>
    </row>
    <row r="258" spans="1:2" x14ac:dyDescent="0.3">
      <c r="A258" s="13">
        <v>46201</v>
      </c>
      <c r="B258" s="13" t="s">
        <v>381</v>
      </c>
    </row>
    <row r="259" spans="1:2" x14ac:dyDescent="0.3">
      <c r="A259" s="13">
        <v>46219</v>
      </c>
      <c r="B259" s="13" t="s">
        <v>382</v>
      </c>
    </row>
    <row r="260" spans="1:2" x14ac:dyDescent="0.3">
      <c r="A260" s="13">
        <v>46235</v>
      </c>
      <c r="B260" s="13" t="s">
        <v>383</v>
      </c>
    </row>
    <row r="261" spans="1:2" x14ac:dyDescent="0.3">
      <c r="A261" s="13">
        <v>46243</v>
      </c>
      <c r="B261" s="13" t="s">
        <v>384</v>
      </c>
    </row>
    <row r="262" spans="1:2" x14ac:dyDescent="0.3">
      <c r="A262" s="13">
        <v>46250</v>
      </c>
      <c r="B262" s="13" t="s">
        <v>385</v>
      </c>
    </row>
    <row r="263" spans="1:2" x14ac:dyDescent="0.3">
      <c r="A263" s="13">
        <v>46268</v>
      </c>
      <c r="B263" s="13" t="s">
        <v>386</v>
      </c>
    </row>
    <row r="264" spans="1:2" x14ac:dyDescent="0.3">
      <c r="A264" s="13">
        <v>46276</v>
      </c>
      <c r="B264" s="13" t="s">
        <v>387</v>
      </c>
    </row>
    <row r="265" spans="1:2" x14ac:dyDescent="0.3">
      <c r="A265" s="13">
        <v>46284</v>
      </c>
      <c r="B265" s="13" t="s">
        <v>388</v>
      </c>
    </row>
    <row r="266" spans="1:2" x14ac:dyDescent="0.3">
      <c r="A266" s="13">
        <v>46300</v>
      </c>
      <c r="B266" s="13" t="s">
        <v>389</v>
      </c>
    </row>
    <row r="267" spans="1:2" x14ac:dyDescent="0.3">
      <c r="A267" s="13">
        <v>46318</v>
      </c>
      <c r="B267" s="13" t="s">
        <v>390</v>
      </c>
    </row>
    <row r="268" spans="1:2" x14ac:dyDescent="0.3">
      <c r="A268" s="13">
        <v>46326</v>
      </c>
      <c r="B268" s="13" t="s">
        <v>391</v>
      </c>
    </row>
    <row r="269" spans="1:2" x14ac:dyDescent="0.3">
      <c r="A269" s="13">
        <v>46334</v>
      </c>
      <c r="B269" s="13" t="s">
        <v>392</v>
      </c>
    </row>
    <row r="270" spans="1:2" x14ac:dyDescent="0.3">
      <c r="A270" s="13">
        <v>46342</v>
      </c>
      <c r="B270" s="13" t="s">
        <v>393</v>
      </c>
    </row>
    <row r="271" spans="1:2" x14ac:dyDescent="0.3">
      <c r="A271" s="13">
        <v>46359</v>
      </c>
      <c r="B271" s="13" t="s">
        <v>394</v>
      </c>
    </row>
    <row r="272" spans="1:2" x14ac:dyDescent="0.3">
      <c r="A272" s="13">
        <v>46367</v>
      </c>
      <c r="B272" s="13" t="s">
        <v>395</v>
      </c>
    </row>
    <row r="273" spans="1:2" x14ac:dyDescent="0.3">
      <c r="A273" s="13">
        <v>46383</v>
      </c>
      <c r="B273" s="13" t="s">
        <v>396</v>
      </c>
    </row>
    <row r="274" spans="1:2" x14ac:dyDescent="0.3">
      <c r="A274" s="13">
        <v>46391</v>
      </c>
      <c r="B274" s="13" t="s">
        <v>397</v>
      </c>
    </row>
    <row r="275" spans="1:2" x14ac:dyDescent="0.3">
      <c r="A275" s="13">
        <v>46409</v>
      </c>
      <c r="B275" s="13" t="s">
        <v>398</v>
      </c>
    </row>
    <row r="276" spans="1:2" x14ac:dyDescent="0.3">
      <c r="A276" s="13">
        <v>46425</v>
      </c>
      <c r="B276" s="13" t="s">
        <v>399</v>
      </c>
    </row>
    <row r="277" spans="1:2" x14ac:dyDescent="0.3">
      <c r="A277" s="13">
        <v>46433</v>
      </c>
      <c r="B277" s="13" t="s">
        <v>400</v>
      </c>
    </row>
    <row r="278" spans="1:2" x14ac:dyDescent="0.3">
      <c r="A278" s="13">
        <v>46441</v>
      </c>
      <c r="B278" s="13" t="s">
        <v>401</v>
      </c>
    </row>
    <row r="279" spans="1:2" x14ac:dyDescent="0.3">
      <c r="A279" s="13">
        <v>46458</v>
      </c>
      <c r="B279" s="13" t="s">
        <v>402</v>
      </c>
    </row>
    <row r="280" spans="1:2" x14ac:dyDescent="0.3">
      <c r="A280" s="13">
        <v>46474</v>
      </c>
      <c r="B280" s="13" t="s">
        <v>403</v>
      </c>
    </row>
    <row r="281" spans="1:2" x14ac:dyDescent="0.3">
      <c r="A281" s="13">
        <v>46482</v>
      </c>
      <c r="B281" s="13" t="s">
        <v>404</v>
      </c>
    </row>
    <row r="282" spans="1:2" x14ac:dyDescent="0.3">
      <c r="A282" s="13">
        <v>46508</v>
      </c>
      <c r="B282" s="13" t="s">
        <v>405</v>
      </c>
    </row>
    <row r="283" spans="1:2" x14ac:dyDescent="0.3">
      <c r="A283" s="13">
        <v>46516</v>
      </c>
      <c r="B283" s="13" t="s">
        <v>406</v>
      </c>
    </row>
    <row r="284" spans="1:2" x14ac:dyDescent="0.3">
      <c r="A284" s="13">
        <v>46524</v>
      </c>
      <c r="B284" s="13" t="s">
        <v>407</v>
      </c>
    </row>
    <row r="285" spans="1:2" x14ac:dyDescent="0.3">
      <c r="A285" s="13">
        <v>46557</v>
      </c>
      <c r="B285" s="13" t="s">
        <v>408</v>
      </c>
    </row>
    <row r="286" spans="1:2" x14ac:dyDescent="0.3">
      <c r="A286" s="13">
        <v>46565</v>
      </c>
      <c r="B286" s="13" t="s">
        <v>409</v>
      </c>
    </row>
    <row r="287" spans="1:2" x14ac:dyDescent="0.3">
      <c r="A287" s="13">
        <v>46573</v>
      </c>
      <c r="B287" s="13" t="s">
        <v>410</v>
      </c>
    </row>
    <row r="288" spans="1:2" x14ac:dyDescent="0.3">
      <c r="A288" s="13">
        <v>46581</v>
      </c>
      <c r="B288" s="13" t="s">
        <v>411</v>
      </c>
    </row>
    <row r="289" spans="1:2" x14ac:dyDescent="0.3">
      <c r="A289" s="13">
        <v>46599</v>
      </c>
      <c r="B289" s="13" t="s">
        <v>412</v>
      </c>
    </row>
    <row r="290" spans="1:2" x14ac:dyDescent="0.3">
      <c r="A290" s="13">
        <v>46607</v>
      </c>
      <c r="B290" s="13" t="s">
        <v>413</v>
      </c>
    </row>
    <row r="291" spans="1:2" x14ac:dyDescent="0.3">
      <c r="A291" s="13">
        <v>46623</v>
      </c>
      <c r="B291" s="13" t="s">
        <v>414</v>
      </c>
    </row>
    <row r="292" spans="1:2" x14ac:dyDescent="0.3">
      <c r="A292" s="13">
        <v>46631</v>
      </c>
      <c r="B292" s="13" t="s">
        <v>415</v>
      </c>
    </row>
    <row r="293" spans="1:2" x14ac:dyDescent="0.3">
      <c r="A293" s="13">
        <v>46649</v>
      </c>
      <c r="B293" s="13" t="s">
        <v>416</v>
      </c>
    </row>
    <row r="294" spans="1:2" x14ac:dyDescent="0.3">
      <c r="A294" s="13">
        <v>46672</v>
      </c>
      <c r="B294" s="13" t="s">
        <v>417</v>
      </c>
    </row>
    <row r="295" spans="1:2" x14ac:dyDescent="0.3">
      <c r="A295" s="13">
        <v>46680</v>
      </c>
      <c r="B295" s="13" t="s">
        <v>418</v>
      </c>
    </row>
    <row r="296" spans="1:2" x14ac:dyDescent="0.3">
      <c r="A296" s="13">
        <v>46706</v>
      </c>
      <c r="B296" s="13" t="s">
        <v>419</v>
      </c>
    </row>
    <row r="297" spans="1:2" x14ac:dyDescent="0.3">
      <c r="A297" s="13">
        <v>46714</v>
      </c>
      <c r="B297" s="13" t="s">
        <v>420</v>
      </c>
    </row>
    <row r="298" spans="1:2" x14ac:dyDescent="0.3">
      <c r="A298" s="13">
        <v>46722</v>
      </c>
      <c r="B298" s="13" t="s">
        <v>421</v>
      </c>
    </row>
    <row r="299" spans="1:2" x14ac:dyDescent="0.3">
      <c r="A299" s="13">
        <v>46748</v>
      </c>
      <c r="B299" s="13" t="s">
        <v>422</v>
      </c>
    </row>
    <row r="300" spans="1:2" x14ac:dyDescent="0.3">
      <c r="A300" s="13">
        <v>46755</v>
      </c>
      <c r="B300" s="13" t="s">
        <v>423</v>
      </c>
    </row>
    <row r="301" spans="1:2" x14ac:dyDescent="0.3">
      <c r="A301" s="13">
        <v>46763</v>
      </c>
      <c r="B301" s="13" t="s">
        <v>424</v>
      </c>
    </row>
    <row r="302" spans="1:2" x14ac:dyDescent="0.3">
      <c r="A302" s="13">
        <v>46789</v>
      </c>
      <c r="B302" s="13" t="s">
        <v>425</v>
      </c>
    </row>
    <row r="303" spans="1:2" x14ac:dyDescent="0.3">
      <c r="A303" s="13">
        <v>46797</v>
      </c>
      <c r="B303" s="13" t="s">
        <v>426</v>
      </c>
    </row>
    <row r="304" spans="1:2" x14ac:dyDescent="0.3">
      <c r="A304" s="13">
        <v>46805</v>
      </c>
      <c r="B304" s="13" t="s">
        <v>427</v>
      </c>
    </row>
    <row r="305" spans="1:2" x14ac:dyDescent="0.3">
      <c r="A305" s="13">
        <v>46813</v>
      </c>
      <c r="B305" s="13" t="s">
        <v>428</v>
      </c>
    </row>
    <row r="306" spans="1:2" x14ac:dyDescent="0.3">
      <c r="A306" s="13">
        <v>46821</v>
      </c>
      <c r="B306" s="13" t="s">
        <v>429</v>
      </c>
    </row>
    <row r="307" spans="1:2" x14ac:dyDescent="0.3">
      <c r="A307" s="13">
        <v>46847</v>
      </c>
      <c r="B307" s="13" t="s">
        <v>430</v>
      </c>
    </row>
    <row r="308" spans="1:2" x14ac:dyDescent="0.3">
      <c r="A308" s="13">
        <v>46854</v>
      </c>
      <c r="B308" s="13" t="s">
        <v>431</v>
      </c>
    </row>
    <row r="309" spans="1:2" x14ac:dyDescent="0.3">
      <c r="A309" s="13">
        <v>46862</v>
      </c>
      <c r="B309" s="13" t="s">
        <v>432</v>
      </c>
    </row>
    <row r="310" spans="1:2" x14ac:dyDescent="0.3">
      <c r="A310" s="13">
        <v>46870</v>
      </c>
      <c r="B310" s="13" t="s">
        <v>433</v>
      </c>
    </row>
    <row r="311" spans="1:2" x14ac:dyDescent="0.3">
      <c r="A311" s="13">
        <v>46888</v>
      </c>
      <c r="B311" s="13" t="s">
        <v>434</v>
      </c>
    </row>
    <row r="312" spans="1:2" x14ac:dyDescent="0.3">
      <c r="A312" s="13">
        <v>46896</v>
      </c>
      <c r="B312" s="13" t="s">
        <v>435</v>
      </c>
    </row>
    <row r="313" spans="1:2" x14ac:dyDescent="0.3">
      <c r="A313" s="13">
        <v>46904</v>
      </c>
      <c r="B313" s="13" t="s">
        <v>436</v>
      </c>
    </row>
    <row r="314" spans="1:2" x14ac:dyDescent="0.3">
      <c r="A314" s="13">
        <v>46920</v>
      </c>
      <c r="B314" s="13" t="s">
        <v>437</v>
      </c>
    </row>
    <row r="315" spans="1:2" x14ac:dyDescent="0.3">
      <c r="A315" s="13">
        <v>46946</v>
      </c>
      <c r="B315" s="13" t="s">
        <v>438</v>
      </c>
    </row>
    <row r="316" spans="1:2" x14ac:dyDescent="0.3">
      <c r="A316" s="13">
        <v>46953</v>
      </c>
      <c r="B316" s="13" t="s">
        <v>439</v>
      </c>
    </row>
    <row r="317" spans="1:2" x14ac:dyDescent="0.3">
      <c r="A317" s="13">
        <v>46961</v>
      </c>
      <c r="B317" s="13" t="s">
        <v>440</v>
      </c>
    </row>
    <row r="318" spans="1:2" x14ac:dyDescent="0.3">
      <c r="A318" s="13">
        <v>46979</v>
      </c>
      <c r="B318" s="13" t="s">
        <v>441</v>
      </c>
    </row>
    <row r="319" spans="1:2" x14ac:dyDescent="0.3">
      <c r="A319" s="13">
        <v>46995</v>
      </c>
      <c r="B319" s="13" t="s">
        <v>442</v>
      </c>
    </row>
    <row r="320" spans="1:2" x14ac:dyDescent="0.3">
      <c r="A320" s="13">
        <v>47001</v>
      </c>
      <c r="B320" s="13" t="s">
        <v>443</v>
      </c>
    </row>
    <row r="321" spans="1:2" x14ac:dyDescent="0.3">
      <c r="A321" s="13">
        <v>47019</v>
      </c>
      <c r="B321" s="13" t="s">
        <v>444</v>
      </c>
    </row>
    <row r="322" spans="1:2" x14ac:dyDescent="0.3">
      <c r="A322" s="13">
        <v>47027</v>
      </c>
      <c r="B322" s="13" t="s">
        <v>445</v>
      </c>
    </row>
    <row r="323" spans="1:2" x14ac:dyDescent="0.3">
      <c r="A323" s="13">
        <v>47043</v>
      </c>
      <c r="B323" s="13" t="s">
        <v>446</v>
      </c>
    </row>
    <row r="324" spans="1:2" x14ac:dyDescent="0.3">
      <c r="A324" s="13">
        <v>47050</v>
      </c>
      <c r="B324" s="13" t="s">
        <v>447</v>
      </c>
    </row>
    <row r="325" spans="1:2" x14ac:dyDescent="0.3">
      <c r="A325" s="13">
        <v>47068</v>
      </c>
      <c r="B325" s="13" t="s">
        <v>448</v>
      </c>
    </row>
    <row r="326" spans="1:2" x14ac:dyDescent="0.3">
      <c r="A326" s="13">
        <v>47076</v>
      </c>
      <c r="B326" s="13" t="s">
        <v>449</v>
      </c>
    </row>
    <row r="327" spans="1:2" x14ac:dyDescent="0.3">
      <c r="A327" s="13">
        <v>47084</v>
      </c>
      <c r="B327" s="13" t="s">
        <v>450</v>
      </c>
    </row>
    <row r="328" spans="1:2" x14ac:dyDescent="0.3">
      <c r="A328" s="13">
        <v>47092</v>
      </c>
      <c r="B328" s="13" t="s">
        <v>451</v>
      </c>
    </row>
    <row r="329" spans="1:2" x14ac:dyDescent="0.3">
      <c r="A329" s="13">
        <v>47167</v>
      </c>
      <c r="B329" s="13" t="s">
        <v>452</v>
      </c>
    </row>
    <row r="330" spans="1:2" x14ac:dyDescent="0.3">
      <c r="A330" s="13">
        <v>47175</v>
      </c>
      <c r="B330" s="13" t="s">
        <v>453</v>
      </c>
    </row>
    <row r="331" spans="1:2" x14ac:dyDescent="0.3">
      <c r="A331" s="13">
        <v>47183</v>
      </c>
      <c r="B331" s="13" t="s">
        <v>454</v>
      </c>
    </row>
    <row r="332" spans="1:2" x14ac:dyDescent="0.3">
      <c r="A332" s="13">
        <v>47191</v>
      </c>
      <c r="B332" s="13" t="s">
        <v>455</v>
      </c>
    </row>
    <row r="333" spans="1:2" x14ac:dyDescent="0.3">
      <c r="A333" s="13">
        <v>47209</v>
      </c>
      <c r="B333" s="13" t="s">
        <v>456</v>
      </c>
    </row>
    <row r="334" spans="1:2" x14ac:dyDescent="0.3">
      <c r="A334" s="13">
        <v>47217</v>
      </c>
      <c r="B334" s="13" t="s">
        <v>457</v>
      </c>
    </row>
    <row r="335" spans="1:2" x14ac:dyDescent="0.3">
      <c r="A335" s="13">
        <v>47225</v>
      </c>
      <c r="B335" s="13" t="s">
        <v>458</v>
      </c>
    </row>
    <row r="336" spans="1:2" x14ac:dyDescent="0.3">
      <c r="A336" s="13">
        <v>47241</v>
      </c>
      <c r="B336" s="13" t="s">
        <v>459</v>
      </c>
    </row>
    <row r="337" spans="1:2" x14ac:dyDescent="0.3">
      <c r="A337" s="13">
        <v>47258</v>
      </c>
      <c r="B337" s="13" t="s">
        <v>460</v>
      </c>
    </row>
    <row r="338" spans="1:2" x14ac:dyDescent="0.3">
      <c r="A338" s="13">
        <v>47266</v>
      </c>
      <c r="B338" s="13" t="s">
        <v>461</v>
      </c>
    </row>
    <row r="339" spans="1:2" x14ac:dyDescent="0.3">
      <c r="A339" s="13">
        <v>47274</v>
      </c>
      <c r="B339" s="13" t="s">
        <v>462</v>
      </c>
    </row>
    <row r="340" spans="1:2" x14ac:dyDescent="0.3">
      <c r="A340" s="13">
        <v>47308</v>
      </c>
      <c r="B340" s="13" t="s">
        <v>463</v>
      </c>
    </row>
    <row r="341" spans="1:2" x14ac:dyDescent="0.3">
      <c r="A341" s="13">
        <v>47332</v>
      </c>
      <c r="B341" s="13" t="s">
        <v>464</v>
      </c>
    </row>
    <row r="342" spans="1:2" x14ac:dyDescent="0.3">
      <c r="A342" s="13">
        <v>47340</v>
      </c>
      <c r="B342" s="13" t="s">
        <v>465</v>
      </c>
    </row>
    <row r="343" spans="1:2" x14ac:dyDescent="0.3">
      <c r="A343" s="13">
        <v>47365</v>
      </c>
      <c r="B343" s="13" t="s">
        <v>466</v>
      </c>
    </row>
    <row r="344" spans="1:2" x14ac:dyDescent="0.3">
      <c r="A344" s="13">
        <v>47373</v>
      </c>
      <c r="B344" s="13" t="s">
        <v>467</v>
      </c>
    </row>
    <row r="345" spans="1:2" x14ac:dyDescent="0.3">
      <c r="A345" s="13">
        <v>47381</v>
      </c>
      <c r="B345" s="13" t="s">
        <v>468</v>
      </c>
    </row>
    <row r="346" spans="1:2" x14ac:dyDescent="0.3">
      <c r="A346" s="13">
        <v>47399</v>
      </c>
      <c r="B346" s="13" t="s">
        <v>469</v>
      </c>
    </row>
    <row r="347" spans="1:2" x14ac:dyDescent="0.3">
      <c r="A347" s="13">
        <v>47415</v>
      </c>
      <c r="B347" s="13" t="s">
        <v>470</v>
      </c>
    </row>
    <row r="348" spans="1:2" x14ac:dyDescent="0.3">
      <c r="A348" s="13">
        <v>47423</v>
      </c>
      <c r="B348" s="13" t="s">
        <v>471</v>
      </c>
    </row>
    <row r="349" spans="1:2" x14ac:dyDescent="0.3">
      <c r="A349" s="13">
        <v>47431</v>
      </c>
      <c r="B349" s="13" t="s">
        <v>472</v>
      </c>
    </row>
    <row r="350" spans="1:2" x14ac:dyDescent="0.3">
      <c r="A350" s="13">
        <v>47449</v>
      </c>
      <c r="B350" s="13" t="s">
        <v>473</v>
      </c>
    </row>
    <row r="351" spans="1:2" x14ac:dyDescent="0.3">
      <c r="A351" s="13">
        <v>47456</v>
      </c>
      <c r="B351" s="13" t="s">
        <v>474</v>
      </c>
    </row>
    <row r="352" spans="1:2" x14ac:dyDescent="0.3">
      <c r="A352" s="13">
        <v>47464</v>
      </c>
      <c r="B352" s="13" t="s">
        <v>475</v>
      </c>
    </row>
    <row r="353" spans="1:2" x14ac:dyDescent="0.3">
      <c r="A353" s="13">
        <v>47472</v>
      </c>
      <c r="B353" s="13" t="s">
        <v>476</v>
      </c>
    </row>
    <row r="354" spans="1:2" x14ac:dyDescent="0.3">
      <c r="A354" s="13">
        <v>47498</v>
      </c>
      <c r="B354" s="13" t="s">
        <v>477</v>
      </c>
    </row>
    <row r="355" spans="1:2" x14ac:dyDescent="0.3">
      <c r="A355" s="13">
        <v>47506</v>
      </c>
      <c r="B355" s="13" t="s">
        <v>478</v>
      </c>
    </row>
    <row r="356" spans="1:2" x14ac:dyDescent="0.3">
      <c r="A356" s="13">
        <v>47514</v>
      </c>
      <c r="B356" s="13" t="s">
        <v>479</v>
      </c>
    </row>
    <row r="357" spans="1:2" x14ac:dyDescent="0.3">
      <c r="A357" s="13">
        <v>47522</v>
      </c>
      <c r="B357" s="13" t="s">
        <v>480</v>
      </c>
    </row>
    <row r="358" spans="1:2" x14ac:dyDescent="0.3">
      <c r="A358" s="13">
        <v>47548</v>
      </c>
      <c r="B358" s="13" t="s">
        <v>481</v>
      </c>
    </row>
    <row r="359" spans="1:2" x14ac:dyDescent="0.3">
      <c r="A359" s="13">
        <v>47571</v>
      </c>
      <c r="B359" s="13" t="s">
        <v>482</v>
      </c>
    </row>
    <row r="360" spans="1:2" x14ac:dyDescent="0.3">
      <c r="A360" s="13">
        <v>47589</v>
      </c>
      <c r="B360" s="13" t="s">
        <v>483</v>
      </c>
    </row>
    <row r="361" spans="1:2" x14ac:dyDescent="0.3">
      <c r="A361" s="13">
        <v>47597</v>
      </c>
      <c r="B361" s="13" t="s">
        <v>484</v>
      </c>
    </row>
    <row r="362" spans="1:2" x14ac:dyDescent="0.3">
      <c r="A362" s="13">
        <v>47613</v>
      </c>
      <c r="B362" s="13" t="s">
        <v>485</v>
      </c>
    </row>
    <row r="363" spans="1:2" x14ac:dyDescent="0.3">
      <c r="A363" s="13">
        <v>47621</v>
      </c>
      <c r="B363" s="13" t="s">
        <v>486</v>
      </c>
    </row>
    <row r="364" spans="1:2" x14ac:dyDescent="0.3">
      <c r="A364" s="13">
        <v>47639</v>
      </c>
      <c r="B364" s="13" t="s">
        <v>487</v>
      </c>
    </row>
    <row r="365" spans="1:2" x14ac:dyDescent="0.3">
      <c r="A365" s="13">
        <v>47688</v>
      </c>
      <c r="B365" s="13" t="s">
        <v>488</v>
      </c>
    </row>
    <row r="366" spans="1:2" x14ac:dyDescent="0.3">
      <c r="A366" s="13">
        <v>47696</v>
      </c>
      <c r="B366" s="13" t="s">
        <v>489</v>
      </c>
    </row>
    <row r="367" spans="1:2" x14ac:dyDescent="0.3">
      <c r="A367" s="13">
        <v>47712</v>
      </c>
      <c r="B367" s="13" t="s">
        <v>490</v>
      </c>
    </row>
    <row r="368" spans="1:2" x14ac:dyDescent="0.3">
      <c r="A368" s="13">
        <v>47720</v>
      </c>
      <c r="B368" s="13" t="s">
        <v>491</v>
      </c>
    </row>
    <row r="369" spans="1:2" x14ac:dyDescent="0.3">
      <c r="A369" s="13">
        <v>47738</v>
      </c>
      <c r="B369" s="13" t="s">
        <v>492</v>
      </c>
    </row>
    <row r="370" spans="1:2" x14ac:dyDescent="0.3">
      <c r="A370" s="13">
        <v>47746</v>
      </c>
      <c r="B370" s="13" t="s">
        <v>493</v>
      </c>
    </row>
    <row r="371" spans="1:2" x14ac:dyDescent="0.3">
      <c r="A371" s="13">
        <v>47761</v>
      </c>
      <c r="B371" s="13" t="s">
        <v>494</v>
      </c>
    </row>
    <row r="372" spans="1:2" x14ac:dyDescent="0.3">
      <c r="A372" s="13">
        <v>47787</v>
      </c>
      <c r="B372" s="13" t="s">
        <v>495</v>
      </c>
    </row>
    <row r="373" spans="1:2" x14ac:dyDescent="0.3">
      <c r="A373" s="13">
        <v>47795</v>
      </c>
      <c r="B373" s="13" t="s">
        <v>496</v>
      </c>
    </row>
    <row r="374" spans="1:2" x14ac:dyDescent="0.3">
      <c r="A374" s="13">
        <v>47803</v>
      </c>
      <c r="B374" s="13" t="s">
        <v>497</v>
      </c>
    </row>
    <row r="375" spans="1:2" x14ac:dyDescent="0.3">
      <c r="A375" s="13">
        <v>47829</v>
      </c>
      <c r="B375" s="13" t="s">
        <v>498</v>
      </c>
    </row>
    <row r="376" spans="1:2" x14ac:dyDescent="0.3">
      <c r="A376" s="13">
        <v>47837</v>
      </c>
      <c r="B376" s="13" t="s">
        <v>499</v>
      </c>
    </row>
    <row r="377" spans="1:2" x14ac:dyDescent="0.3">
      <c r="A377" s="13">
        <v>47845</v>
      </c>
      <c r="B377" s="13" t="s">
        <v>500</v>
      </c>
    </row>
    <row r="378" spans="1:2" x14ac:dyDescent="0.3">
      <c r="A378" s="13">
        <v>47852</v>
      </c>
      <c r="B378" s="13" t="s">
        <v>501</v>
      </c>
    </row>
    <row r="379" spans="1:2" x14ac:dyDescent="0.3">
      <c r="A379" s="13">
        <v>47878</v>
      </c>
      <c r="B379" s="13" t="s">
        <v>502</v>
      </c>
    </row>
    <row r="380" spans="1:2" x14ac:dyDescent="0.3">
      <c r="A380" s="13">
        <v>47886</v>
      </c>
      <c r="B380" s="13" t="s">
        <v>503</v>
      </c>
    </row>
    <row r="381" spans="1:2" x14ac:dyDescent="0.3">
      <c r="A381" s="13">
        <v>47894</v>
      </c>
      <c r="B381" s="13" t="s">
        <v>504</v>
      </c>
    </row>
    <row r="382" spans="1:2" x14ac:dyDescent="0.3">
      <c r="A382" s="13">
        <v>47902</v>
      </c>
      <c r="B382" s="13" t="s">
        <v>505</v>
      </c>
    </row>
    <row r="383" spans="1:2" x14ac:dyDescent="0.3">
      <c r="A383" s="13">
        <v>47928</v>
      </c>
      <c r="B383" s="13" t="s">
        <v>506</v>
      </c>
    </row>
    <row r="384" spans="1:2" x14ac:dyDescent="0.3">
      <c r="A384" s="13">
        <v>47936</v>
      </c>
      <c r="B384" s="13" t="s">
        <v>507</v>
      </c>
    </row>
    <row r="385" spans="1:2" x14ac:dyDescent="0.3">
      <c r="A385" s="13">
        <v>47944</v>
      </c>
      <c r="B385" s="13" t="s">
        <v>508</v>
      </c>
    </row>
    <row r="386" spans="1:2" x14ac:dyDescent="0.3">
      <c r="A386" s="13">
        <v>47951</v>
      </c>
      <c r="B386" s="13" t="s">
        <v>509</v>
      </c>
    </row>
    <row r="387" spans="1:2" x14ac:dyDescent="0.3">
      <c r="A387" s="13">
        <v>47969</v>
      </c>
      <c r="B387" s="13" t="s">
        <v>510</v>
      </c>
    </row>
    <row r="388" spans="1:2" x14ac:dyDescent="0.3">
      <c r="A388" s="13">
        <v>47985</v>
      </c>
      <c r="B388" s="13" t="s">
        <v>511</v>
      </c>
    </row>
    <row r="389" spans="1:2" x14ac:dyDescent="0.3">
      <c r="A389" s="13">
        <v>47993</v>
      </c>
      <c r="B389" s="13" t="s">
        <v>512</v>
      </c>
    </row>
    <row r="390" spans="1:2" x14ac:dyDescent="0.3">
      <c r="A390" s="13">
        <v>48009</v>
      </c>
      <c r="B390" s="13" t="s">
        <v>513</v>
      </c>
    </row>
    <row r="391" spans="1:2" x14ac:dyDescent="0.3">
      <c r="A391" s="13">
        <v>48017</v>
      </c>
      <c r="B391" s="13" t="s">
        <v>514</v>
      </c>
    </row>
    <row r="392" spans="1:2" x14ac:dyDescent="0.3">
      <c r="A392" s="13">
        <v>48025</v>
      </c>
      <c r="B392" s="13" t="s">
        <v>515</v>
      </c>
    </row>
    <row r="393" spans="1:2" x14ac:dyDescent="0.3">
      <c r="A393" s="13">
        <v>48033</v>
      </c>
      <c r="B393" s="13" t="s">
        <v>516</v>
      </c>
    </row>
    <row r="394" spans="1:2" x14ac:dyDescent="0.3">
      <c r="A394" s="13">
        <v>48041</v>
      </c>
      <c r="B394" s="13" t="s">
        <v>517</v>
      </c>
    </row>
    <row r="395" spans="1:2" x14ac:dyDescent="0.3">
      <c r="A395" s="13">
        <v>48074</v>
      </c>
      <c r="B395" s="13" t="s">
        <v>518</v>
      </c>
    </row>
    <row r="396" spans="1:2" x14ac:dyDescent="0.3">
      <c r="A396" s="13">
        <v>48082</v>
      </c>
      <c r="B396" s="13" t="s">
        <v>519</v>
      </c>
    </row>
    <row r="397" spans="1:2" x14ac:dyDescent="0.3">
      <c r="A397" s="13">
        <v>48090</v>
      </c>
      <c r="B397" s="13" t="s">
        <v>504</v>
      </c>
    </row>
    <row r="398" spans="1:2" x14ac:dyDescent="0.3">
      <c r="A398" s="13">
        <v>48116</v>
      </c>
      <c r="B398" s="13" t="s">
        <v>520</v>
      </c>
    </row>
    <row r="399" spans="1:2" x14ac:dyDescent="0.3">
      <c r="A399" s="13">
        <v>48124</v>
      </c>
      <c r="B399" s="13" t="s">
        <v>521</v>
      </c>
    </row>
    <row r="400" spans="1:2" x14ac:dyDescent="0.3">
      <c r="A400" s="13">
        <v>48132</v>
      </c>
      <c r="B400" s="13" t="s">
        <v>522</v>
      </c>
    </row>
    <row r="401" spans="1:2" x14ac:dyDescent="0.3">
      <c r="A401" s="13">
        <v>48140</v>
      </c>
      <c r="B401" s="13" t="s">
        <v>523</v>
      </c>
    </row>
    <row r="402" spans="1:2" x14ac:dyDescent="0.3">
      <c r="A402" s="13">
        <v>48157</v>
      </c>
      <c r="B402" s="13" t="s">
        <v>524</v>
      </c>
    </row>
    <row r="403" spans="1:2" x14ac:dyDescent="0.3">
      <c r="A403" s="13">
        <v>48165</v>
      </c>
      <c r="B403" s="13" t="s">
        <v>525</v>
      </c>
    </row>
    <row r="404" spans="1:2" x14ac:dyDescent="0.3">
      <c r="A404" s="13">
        <v>48173</v>
      </c>
      <c r="B404" s="13" t="s">
        <v>526</v>
      </c>
    </row>
    <row r="405" spans="1:2" x14ac:dyDescent="0.3">
      <c r="A405" s="13">
        <v>48207</v>
      </c>
      <c r="B405" s="13" t="s">
        <v>527</v>
      </c>
    </row>
    <row r="406" spans="1:2" x14ac:dyDescent="0.3">
      <c r="A406" s="13">
        <v>48215</v>
      </c>
      <c r="B406" s="13" t="s">
        <v>528</v>
      </c>
    </row>
    <row r="407" spans="1:2" x14ac:dyDescent="0.3">
      <c r="A407" s="13">
        <v>48223</v>
      </c>
      <c r="B407" s="13" t="s">
        <v>529</v>
      </c>
    </row>
    <row r="408" spans="1:2" x14ac:dyDescent="0.3">
      <c r="A408" s="13">
        <v>48231</v>
      </c>
      <c r="B408" s="13" t="s">
        <v>530</v>
      </c>
    </row>
    <row r="409" spans="1:2" x14ac:dyDescent="0.3">
      <c r="A409" s="13">
        <v>48256</v>
      </c>
      <c r="B409" s="13" t="s">
        <v>531</v>
      </c>
    </row>
    <row r="410" spans="1:2" x14ac:dyDescent="0.3">
      <c r="A410" s="13">
        <v>48264</v>
      </c>
      <c r="B410" s="13" t="s">
        <v>532</v>
      </c>
    </row>
    <row r="411" spans="1:2" x14ac:dyDescent="0.3">
      <c r="A411" s="13">
        <v>48272</v>
      </c>
      <c r="B411" s="13" t="s">
        <v>533</v>
      </c>
    </row>
    <row r="412" spans="1:2" x14ac:dyDescent="0.3">
      <c r="A412" s="13">
        <v>48298</v>
      </c>
      <c r="B412" s="13" t="s">
        <v>534</v>
      </c>
    </row>
    <row r="413" spans="1:2" x14ac:dyDescent="0.3">
      <c r="A413" s="13">
        <v>48306</v>
      </c>
      <c r="B413" s="13" t="s">
        <v>535</v>
      </c>
    </row>
    <row r="414" spans="1:2" x14ac:dyDescent="0.3">
      <c r="A414" s="13">
        <v>48314</v>
      </c>
      <c r="B414" s="13" t="s">
        <v>536</v>
      </c>
    </row>
    <row r="415" spans="1:2" x14ac:dyDescent="0.3">
      <c r="A415" s="13">
        <v>48322</v>
      </c>
      <c r="B415" s="13" t="s">
        <v>537</v>
      </c>
    </row>
    <row r="416" spans="1:2" x14ac:dyDescent="0.3">
      <c r="A416" s="13">
        <v>48330</v>
      </c>
      <c r="B416" s="13" t="s">
        <v>538</v>
      </c>
    </row>
    <row r="417" spans="1:2" x14ac:dyDescent="0.3">
      <c r="A417" s="13">
        <v>48348</v>
      </c>
      <c r="B417" s="13" t="s">
        <v>539</v>
      </c>
    </row>
    <row r="418" spans="1:2" x14ac:dyDescent="0.3">
      <c r="A418" s="13">
        <v>48355</v>
      </c>
      <c r="B418" s="13" t="s">
        <v>540</v>
      </c>
    </row>
    <row r="419" spans="1:2" x14ac:dyDescent="0.3">
      <c r="A419" s="13">
        <v>48363</v>
      </c>
      <c r="B419" s="13" t="s">
        <v>541</v>
      </c>
    </row>
    <row r="420" spans="1:2" x14ac:dyDescent="0.3">
      <c r="A420" s="13">
        <v>48371</v>
      </c>
      <c r="B420" s="13" t="s">
        <v>542</v>
      </c>
    </row>
    <row r="421" spans="1:2" x14ac:dyDescent="0.3">
      <c r="A421" s="13">
        <v>48389</v>
      </c>
      <c r="B421" s="13" t="s">
        <v>543</v>
      </c>
    </row>
    <row r="422" spans="1:2" x14ac:dyDescent="0.3">
      <c r="A422" s="13">
        <v>48397</v>
      </c>
      <c r="B422" s="13" t="s">
        <v>544</v>
      </c>
    </row>
    <row r="423" spans="1:2" x14ac:dyDescent="0.3">
      <c r="A423" s="13">
        <v>48413</v>
      </c>
      <c r="B423" s="13" t="s">
        <v>545</v>
      </c>
    </row>
    <row r="424" spans="1:2" x14ac:dyDescent="0.3">
      <c r="A424" s="13">
        <v>48421</v>
      </c>
      <c r="B424" s="13" t="s">
        <v>546</v>
      </c>
    </row>
    <row r="425" spans="1:2" x14ac:dyDescent="0.3">
      <c r="A425" s="13">
        <v>48439</v>
      </c>
      <c r="B425" s="13" t="s">
        <v>547</v>
      </c>
    </row>
    <row r="426" spans="1:2" x14ac:dyDescent="0.3">
      <c r="A426" s="13">
        <v>48447</v>
      </c>
      <c r="B426" s="13" t="s">
        <v>548</v>
      </c>
    </row>
    <row r="427" spans="1:2" x14ac:dyDescent="0.3">
      <c r="A427" s="13">
        <v>48462</v>
      </c>
      <c r="B427" s="13" t="s">
        <v>549</v>
      </c>
    </row>
    <row r="428" spans="1:2" x14ac:dyDescent="0.3">
      <c r="A428" s="13">
        <v>48470</v>
      </c>
      <c r="B428" s="13" t="s">
        <v>550</v>
      </c>
    </row>
    <row r="429" spans="1:2" x14ac:dyDescent="0.3">
      <c r="A429" s="13">
        <v>48488</v>
      </c>
      <c r="B429" s="13" t="s">
        <v>551</v>
      </c>
    </row>
    <row r="430" spans="1:2" x14ac:dyDescent="0.3">
      <c r="A430" s="13">
        <v>48496</v>
      </c>
      <c r="B430" s="13" t="s">
        <v>552</v>
      </c>
    </row>
    <row r="431" spans="1:2" x14ac:dyDescent="0.3">
      <c r="A431" s="13">
        <v>48512</v>
      </c>
      <c r="B431" s="13" t="s">
        <v>553</v>
      </c>
    </row>
    <row r="432" spans="1:2" x14ac:dyDescent="0.3">
      <c r="A432" s="13">
        <v>48520</v>
      </c>
      <c r="B432" s="13" t="s">
        <v>554</v>
      </c>
    </row>
    <row r="433" spans="1:2" x14ac:dyDescent="0.3">
      <c r="A433" s="13">
        <v>48538</v>
      </c>
      <c r="B433" s="13" t="s">
        <v>555</v>
      </c>
    </row>
    <row r="434" spans="1:2" x14ac:dyDescent="0.3">
      <c r="A434" s="13">
        <v>48553</v>
      </c>
      <c r="B434" s="13" t="s">
        <v>556</v>
      </c>
    </row>
    <row r="435" spans="1:2" x14ac:dyDescent="0.3">
      <c r="A435" s="13">
        <v>48579</v>
      </c>
      <c r="B435" s="13" t="s">
        <v>557</v>
      </c>
    </row>
    <row r="436" spans="1:2" x14ac:dyDescent="0.3">
      <c r="A436" s="13">
        <v>48587</v>
      </c>
      <c r="B436" s="13" t="s">
        <v>558</v>
      </c>
    </row>
    <row r="437" spans="1:2" x14ac:dyDescent="0.3">
      <c r="A437" s="13">
        <v>48595</v>
      </c>
      <c r="B437" s="13" t="s">
        <v>559</v>
      </c>
    </row>
    <row r="438" spans="1:2" x14ac:dyDescent="0.3">
      <c r="A438" s="13">
        <v>48611</v>
      </c>
      <c r="B438" s="13" t="s">
        <v>560</v>
      </c>
    </row>
    <row r="439" spans="1:2" x14ac:dyDescent="0.3">
      <c r="A439" s="13">
        <v>48629</v>
      </c>
      <c r="B439" s="13" t="s">
        <v>561</v>
      </c>
    </row>
    <row r="440" spans="1:2" x14ac:dyDescent="0.3">
      <c r="A440" s="13">
        <v>48637</v>
      </c>
      <c r="B440" s="13" t="s">
        <v>562</v>
      </c>
    </row>
    <row r="441" spans="1:2" x14ac:dyDescent="0.3">
      <c r="A441" s="13">
        <v>48652</v>
      </c>
      <c r="B441" s="13" t="s">
        <v>563</v>
      </c>
    </row>
    <row r="442" spans="1:2" x14ac:dyDescent="0.3">
      <c r="A442" s="13">
        <v>48678</v>
      </c>
      <c r="B442" s="13" t="s">
        <v>564</v>
      </c>
    </row>
    <row r="443" spans="1:2" x14ac:dyDescent="0.3">
      <c r="A443" s="13">
        <v>48686</v>
      </c>
      <c r="B443" s="13" t="s">
        <v>565</v>
      </c>
    </row>
    <row r="444" spans="1:2" x14ac:dyDescent="0.3">
      <c r="A444" s="13">
        <v>48694</v>
      </c>
      <c r="B444" s="13" t="s">
        <v>566</v>
      </c>
    </row>
    <row r="445" spans="1:2" x14ac:dyDescent="0.3">
      <c r="A445" s="13">
        <v>48702</v>
      </c>
      <c r="B445" s="13" t="s">
        <v>567</v>
      </c>
    </row>
    <row r="446" spans="1:2" x14ac:dyDescent="0.3">
      <c r="A446" s="13">
        <v>48710</v>
      </c>
      <c r="B446" s="13" t="s">
        <v>568</v>
      </c>
    </row>
    <row r="447" spans="1:2" x14ac:dyDescent="0.3">
      <c r="A447" s="13">
        <v>48728</v>
      </c>
      <c r="B447" s="13" t="s">
        <v>569</v>
      </c>
    </row>
    <row r="448" spans="1:2" x14ac:dyDescent="0.3">
      <c r="A448" s="13">
        <v>48736</v>
      </c>
      <c r="B448" s="13" t="s">
        <v>570</v>
      </c>
    </row>
    <row r="449" spans="1:2" x14ac:dyDescent="0.3">
      <c r="A449" s="13">
        <v>48744</v>
      </c>
      <c r="B449" s="13" t="s">
        <v>571</v>
      </c>
    </row>
    <row r="450" spans="1:2" x14ac:dyDescent="0.3">
      <c r="A450" s="13">
        <v>48751</v>
      </c>
      <c r="B450" s="13" t="s">
        <v>572</v>
      </c>
    </row>
    <row r="451" spans="1:2" x14ac:dyDescent="0.3">
      <c r="A451" s="13">
        <v>48777</v>
      </c>
      <c r="B451" s="13" t="s">
        <v>573</v>
      </c>
    </row>
    <row r="452" spans="1:2" x14ac:dyDescent="0.3">
      <c r="A452" s="13">
        <v>48793</v>
      </c>
      <c r="B452" s="13" t="s">
        <v>574</v>
      </c>
    </row>
    <row r="453" spans="1:2" x14ac:dyDescent="0.3">
      <c r="A453" s="13">
        <v>48801</v>
      </c>
      <c r="B453" s="13" t="s">
        <v>575</v>
      </c>
    </row>
    <row r="454" spans="1:2" x14ac:dyDescent="0.3">
      <c r="A454" s="13">
        <v>48819</v>
      </c>
      <c r="B454" s="13" t="s">
        <v>576</v>
      </c>
    </row>
    <row r="455" spans="1:2" x14ac:dyDescent="0.3">
      <c r="A455" s="13">
        <v>48835</v>
      </c>
      <c r="B455" s="13" t="s">
        <v>577</v>
      </c>
    </row>
    <row r="456" spans="1:2" x14ac:dyDescent="0.3">
      <c r="A456" s="13">
        <v>48843</v>
      </c>
      <c r="B456" s="13" t="s">
        <v>578</v>
      </c>
    </row>
    <row r="457" spans="1:2" x14ac:dyDescent="0.3">
      <c r="A457" s="13">
        <v>48850</v>
      </c>
      <c r="B457" s="13" t="s">
        <v>579</v>
      </c>
    </row>
    <row r="458" spans="1:2" x14ac:dyDescent="0.3">
      <c r="A458" s="13">
        <v>48876</v>
      </c>
      <c r="B458" s="13" t="s">
        <v>580</v>
      </c>
    </row>
    <row r="459" spans="1:2" x14ac:dyDescent="0.3">
      <c r="A459" s="13">
        <v>48884</v>
      </c>
      <c r="B459" s="13" t="s">
        <v>581</v>
      </c>
    </row>
    <row r="460" spans="1:2" x14ac:dyDescent="0.3">
      <c r="A460" s="13">
        <v>48900</v>
      </c>
      <c r="B460" s="13" t="s">
        <v>582</v>
      </c>
    </row>
    <row r="461" spans="1:2" x14ac:dyDescent="0.3">
      <c r="A461" s="13">
        <v>48926</v>
      </c>
      <c r="B461" s="13" t="s">
        <v>583</v>
      </c>
    </row>
    <row r="462" spans="1:2" x14ac:dyDescent="0.3">
      <c r="A462" s="13">
        <v>48934</v>
      </c>
      <c r="B462" s="13" t="s">
        <v>584</v>
      </c>
    </row>
    <row r="463" spans="1:2" x14ac:dyDescent="0.3">
      <c r="A463" s="13">
        <v>48942</v>
      </c>
      <c r="B463" s="13" t="s">
        <v>585</v>
      </c>
    </row>
    <row r="464" spans="1:2" x14ac:dyDescent="0.3">
      <c r="A464" s="13">
        <v>48959</v>
      </c>
      <c r="B464" s="13" t="s">
        <v>586</v>
      </c>
    </row>
    <row r="465" spans="1:2" x14ac:dyDescent="0.3">
      <c r="A465" s="13">
        <v>48967</v>
      </c>
      <c r="B465" s="13" t="s">
        <v>587</v>
      </c>
    </row>
    <row r="466" spans="1:2" x14ac:dyDescent="0.3">
      <c r="A466" s="13">
        <v>48975</v>
      </c>
      <c r="B466" s="13" t="s">
        <v>588</v>
      </c>
    </row>
    <row r="467" spans="1:2" x14ac:dyDescent="0.3">
      <c r="A467" s="13">
        <v>48991</v>
      </c>
      <c r="B467" s="13" t="s">
        <v>589</v>
      </c>
    </row>
    <row r="468" spans="1:2" x14ac:dyDescent="0.3">
      <c r="A468" s="13">
        <v>49031</v>
      </c>
      <c r="B468" s="13" t="s">
        <v>590</v>
      </c>
    </row>
    <row r="469" spans="1:2" x14ac:dyDescent="0.3">
      <c r="A469" s="13">
        <v>49056</v>
      </c>
      <c r="B469" s="13" t="s">
        <v>591</v>
      </c>
    </row>
    <row r="470" spans="1:2" x14ac:dyDescent="0.3">
      <c r="A470" s="13">
        <v>49064</v>
      </c>
      <c r="B470" s="13" t="s">
        <v>592</v>
      </c>
    </row>
    <row r="471" spans="1:2" x14ac:dyDescent="0.3">
      <c r="A471" s="13">
        <v>49080</v>
      </c>
      <c r="B471" s="13" t="s">
        <v>593</v>
      </c>
    </row>
    <row r="472" spans="1:2" x14ac:dyDescent="0.3">
      <c r="A472" s="13">
        <v>49098</v>
      </c>
      <c r="B472" s="13" t="s">
        <v>594</v>
      </c>
    </row>
    <row r="473" spans="1:2" x14ac:dyDescent="0.3">
      <c r="A473" s="13">
        <v>49106</v>
      </c>
      <c r="B473" s="13" t="s">
        <v>595</v>
      </c>
    </row>
    <row r="474" spans="1:2" x14ac:dyDescent="0.3">
      <c r="A474" s="13">
        <v>49122</v>
      </c>
      <c r="B474" s="13" t="s">
        <v>596</v>
      </c>
    </row>
    <row r="475" spans="1:2" x14ac:dyDescent="0.3">
      <c r="A475" s="13">
        <v>49130</v>
      </c>
      <c r="B475" s="13" t="s">
        <v>597</v>
      </c>
    </row>
    <row r="476" spans="1:2" x14ac:dyDescent="0.3">
      <c r="A476" s="13">
        <v>49148</v>
      </c>
      <c r="B476" s="13" t="s">
        <v>598</v>
      </c>
    </row>
    <row r="477" spans="1:2" x14ac:dyDescent="0.3">
      <c r="A477" s="13">
        <v>49155</v>
      </c>
      <c r="B477" s="13" t="s">
        <v>599</v>
      </c>
    </row>
    <row r="478" spans="1:2" x14ac:dyDescent="0.3">
      <c r="A478" s="13">
        <v>49171</v>
      </c>
      <c r="B478" s="13" t="s">
        <v>600</v>
      </c>
    </row>
    <row r="479" spans="1:2" x14ac:dyDescent="0.3">
      <c r="A479" s="13">
        <v>49189</v>
      </c>
      <c r="B479" s="13" t="s">
        <v>601</v>
      </c>
    </row>
    <row r="480" spans="1:2" x14ac:dyDescent="0.3">
      <c r="A480" s="13">
        <v>49197</v>
      </c>
      <c r="B480" s="13" t="s">
        <v>602</v>
      </c>
    </row>
    <row r="481" spans="1:2" x14ac:dyDescent="0.3">
      <c r="A481" s="13">
        <v>49205</v>
      </c>
      <c r="B481" s="13" t="s">
        <v>603</v>
      </c>
    </row>
    <row r="482" spans="1:2" x14ac:dyDescent="0.3">
      <c r="A482" s="13">
        <v>49213</v>
      </c>
      <c r="B482" s="13" t="s">
        <v>604</v>
      </c>
    </row>
    <row r="483" spans="1:2" x14ac:dyDescent="0.3">
      <c r="A483" s="13">
        <v>49221</v>
      </c>
      <c r="B483" s="13" t="s">
        <v>605</v>
      </c>
    </row>
    <row r="484" spans="1:2" x14ac:dyDescent="0.3">
      <c r="A484" s="13">
        <v>49239</v>
      </c>
      <c r="B484" s="13" t="s">
        <v>606</v>
      </c>
    </row>
    <row r="485" spans="1:2" x14ac:dyDescent="0.3">
      <c r="A485" s="13">
        <v>49247</v>
      </c>
      <c r="B485" s="13" t="s">
        <v>607</v>
      </c>
    </row>
    <row r="486" spans="1:2" x14ac:dyDescent="0.3">
      <c r="A486" s="13">
        <v>49270</v>
      </c>
      <c r="B486" s="13" t="s">
        <v>608</v>
      </c>
    </row>
    <row r="487" spans="1:2" x14ac:dyDescent="0.3">
      <c r="A487" s="13">
        <v>49288</v>
      </c>
      <c r="B487" s="13" t="s">
        <v>609</v>
      </c>
    </row>
    <row r="488" spans="1:2" x14ac:dyDescent="0.3">
      <c r="A488" s="13">
        <v>49296</v>
      </c>
      <c r="B488" s="13" t="s">
        <v>610</v>
      </c>
    </row>
    <row r="489" spans="1:2" x14ac:dyDescent="0.3">
      <c r="A489" s="13">
        <v>49312</v>
      </c>
      <c r="B489" s="13" t="s">
        <v>611</v>
      </c>
    </row>
    <row r="490" spans="1:2" x14ac:dyDescent="0.3">
      <c r="A490" s="13">
        <v>49320</v>
      </c>
      <c r="B490" s="13" t="s">
        <v>612</v>
      </c>
    </row>
    <row r="491" spans="1:2" x14ac:dyDescent="0.3">
      <c r="A491" s="13">
        <v>49338</v>
      </c>
      <c r="B491" s="13" t="s">
        <v>613</v>
      </c>
    </row>
    <row r="492" spans="1:2" x14ac:dyDescent="0.3">
      <c r="A492" s="13">
        <v>49346</v>
      </c>
      <c r="B492" s="13" t="s">
        <v>614</v>
      </c>
    </row>
    <row r="493" spans="1:2" x14ac:dyDescent="0.3">
      <c r="A493" s="13">
        <v>49353</v>
      </c>
      <c r="B493" s="13" t="s">
        <v>615</v>
      </c>
    </row>
    <row r="494" spans="1:2" x14ac:dyDescent="0.3">
      <c r="A494" s="13">
        <v>49361</v>
      </c>
      <c r="B494" s="13" t="s">
        <v>616</v>
      </c>
    </row>
    <row r="495" spans="1:2" x14ac:dyDescent="0.3">
      <c r="A495" s="13">
        <v>49379</v>
      </c>
      <c r="B495" s="13" t="s">
        <v>617</v>
      </c>
    </row>
    <row r="496" spans="1:2" x14ac:dyDescent="0.3">
      <c r="A496" s="13">
        <v>49387</v>
      </c>
      <c r="B496" s="13" t="s">
        <v>618</v>
      </c>
    </row>
    <row r="497" spans="1:2" x14ac:dyDescent="0.3">
      <c r="A497" s="13">
        <v>49395</v>
      </c>
      <c r="B497" s="13" t="s">
        <v>619</v>
      </c>
    </row>
    <row r="498" spans="1:2" x14ac:dyDescent="0.3">
      <c r="A498" s="13">
        <v>49411</v>
      </c>
      <c r="B498" s="13" t="s">
        <v>620</v>
      </c>
    </row>
    <row r="499" spans="1:2" x14ac:dyDescent="0.3">
      <c r="A499" s="13">
        <v>49429</v>
      </c>
      <c r="B499" s="13" t="s">
        <v>621</v>
      </c>
    </row>
    <row r="500" spans="1:2" x14ac:dyDescent="0.3">
      <c r="A500" s="13">
        <v>49437</v>
      </c>
      <c r="B500" s="13" t="s">
        <v>622</v>
      </c>
    </row>
    <row r="501" spans="1:2" x14ac:dyDescent="0.3">
      <c r="A501" s="13">
        <v>49445</v>
      </c>
      <c r="B501" s="13" t="s">
        <v>623</v>
      </c>
    </row>
    <row r="502" spans="1:2" x14ac:dyDescent="0.3">
      <c r="A502" s="13">
        <v>49452</v>
      </c>
      <c r="B502" s="13" t="s">
        <v>624</v>
      </c>
    </row>
    <row r="503" spans="1:2" x14ac:dyDescent="0.3">
      <c r="A503" s="13">
        <v>49460</v>
      </c>
      <c r="B503" s="13" t="s">
        <v>625</v>
      </c>
    </row>
    <row r="504" spans="1:2" x14ac:dyDescent="0.3">
      <c r="A504" s="13">
        <v>49478</v>
      </c>
      <c r="B504" s="13" t="s">
        <v>626</v>
      </c>
    </row>
    <row r="505" spans="1:2" x14ac:dyDescent="0.3">
      <c r="A505" s="13">
        <v>49494</v>
      </c>
      <c r="B505" s="13" t="s">
        <v>627</v>
      </c>
    </row>
    <row r="506" spans="1:2" x14ac:dyDescent="0.3">
      <c r="A506" s="13">
        <v>49502</v>
      </c>
      <c r="B506" s="13" t="s">
        <v>628</v>
      </c>
    </row>
    <row r="507" spans="1:2" x14ac:dyDescent="0.3">
      <c r="A507" s="13">
        <v>49510</v>
      </c>
      <c r="B507" s="13" t="s">
        <v>629</v>
      </c>
    </row>
    <row r="508" spans="1:2" x14ac:dyDescent="0.3">
      <c r="A508" s="13">
        <v>49528</v>
      </c>
      <c r="B508" s="13" t="s">
        <v>630</v>
      </c>
    </row>
    <row r="509" spans="1:2" x14ac:dyDescent="0.3">
      <c r="A509" s="13">
        <v>49536</v>
      </c>
      <c r="B509" s="13" t="s">
        <v>631</v>
      </c>
    </row>
    <row r="510" spans="1:2" x14ac:dyDescent="0.3">
      <c r="A510" s="13">
        <v>49544</v>
      </c>
      <c r="B510" s="13" t="s">
        <v>632</v>
      </c>
    </row>
    <row r="511" spans="1:2" x14ac:dyDescent="0.3">
      <c r="A511" s="13">
        <v>49569</v>
      </c>
      <c r="B511" s="13" t="s">
        <v>633</v>
      </c>
    </row>
    <row r="512" spans="1:2" x14ac:dyDescent="0.3">
      <c r="A512" s="13">
        <v>49577</v>
      </c>
      <c r="B512" s="13" t="s">
        <v>634</v>
      </c>
    </row>
    <row r="513" spans="1:2" x14ac:dyDescent="0.3">
      <c r="A513" s="13">
        <v>49593</v>
      </c>
      <c r="B513" s="13" t="s">
        <v>635</v>
      </c>
    </row>
    <row r="514" spans="1:2" x14ac:dyDescent="0.3">
      <c r="A514" s="13">
        <v>49601</v>
      </c>
      <c r="B514" s="13" t="s">
        <v>636</v>
      </c>
    </row>
    <row r="515" spans="1:2" x14ac:dyDescent="0.3">
      <c r="A515" s="13">
        <v>49619</v>
      </c>
      <c r="B515" s="13" t="s">
        <v>637</v>
      </c>
    </row>
    <row r="516" spans="1:2" x14ac:dyDescent="0.3">
      <c r="A516" s="13">
        <v>49627</v>
      </c>
      <c r="B516" s="13" t="s">
        <v>638</v>
      </c>
    </row>
    <row r="517" spans="1:2" x14ac:dyDescent="0.3">
      <c r="A517" s="13">
        <v>49635</v>
      </c>
      <c r="B517" s="13" t="s">
        <v>639</v>
      </c>
    </row>
    <row r="518" spans="1:2" x14ac:dyDescent="0.3">
      <c r="A518" s="13">
        <v>49643</v>
      </c>
      <c r="B518" s="13" t="s">
        <v>640</v>
      </c>
    </row>
    <row r="519" spans="1:2" x14ac:dyDescent="0.3">
      <c r="A519" s="13">
        <v>49650</v>
      </c>
      <c r="B519" s="13" t="s">
        <v>641</v>
      </c>
    </row>
    <row r="520" spans="1:2" x14ac:dyDescent="0.3">
      <c r="A520" s="13">
        <v>49668</v>
      </c>
      <c r="B520" s="13" t="s">
        <v>642</v>
      </c>
    </row>
    <row r="521" spans="1:2" x14ac:dyDescent="0.3">
      <c r="A521" s="13">
        <v>49684</v>
      </c>
      <c r="B521" s="13" t="s">
        <v>643</v>
      </c>
    </row>
    <row r="522" spans="1:2" x14ac:dyDescent="0.3">
      <c r="A522" s="13">
        <v>49692</v>
      </c>
      <c r="B522" s="13" t="s">
        <v>644</v>
      </c>
    </row>
    <row r="523" spans="1:2" x14ac:dyDescent="0.3">
      <c r="A523" s="13">
        <v>49700</v>
      </c>
      <c r="B523" s="13" t="s">
        <v>645</v>
      </c>
    </row>
    <row r="524" spans="1:2" x14ac:dyDescent="0.3">
      <c r="A524" s="13">
        <v>49718</v>
      </c>
      <c r="B524" s="13" t="s">
        <v>646</v>
      </c>
    </row>
    <row r="525" spans="1:2" x14ac:dyDescent="0.3">
      <c r="A525" s="13">
        <v>49726</v>
      </c>
      <c r="B525" s="13" t="s">
        <v>647</v>
      </c>
    </row>
    <row r="526" spans="1:2" x14ac:dyDescent="0.3">
      <c r="A526" s="13">
        <v>49759</v>
      </c>
      <c r="B526" s="13" t="s">
        <v>648</v>
      </c>
    </row>
    <row r="527" spans="1:2" x14ac:dyDescent="0.3">
      <c r="A527" s="13">
        <v>49767</v>
      </c>
      <c r="B527" s="13" t="s">
        <v>649</v>
      </c>
    </row>
    <row r="528" spans="1:2" x14ac:dyDescent="0.3">
      <c r="A528" s="13">
        <v>49775</v>
      </c>
      <c r="B528" s="13" t="s">
        <v>650</v>
      </c>
    </row>
    <row r="529" spans="1:2" x14ac:dyDescent="0.3">
      <c r="A529" s="13">
        <v>49783</v>
      </c>
      <c r="B529" s="13" t="s">
        <v>651</v>
      </c>
    </row>
    <row r="530" spans="1:2" x14ac:dyDescent="0.3">
      <c r="A530" s="13">
        <v>49791</v>
      </c>
      <c r="B530" s="13" t="s">
        <v>652</v>
      </c>
    </row>
    <row r="531" spans="1:2" x14ac:dyDescent="0.3">
      <c r="A531" s="13">
        <v>49809</v>
      </c>
      <c r="B531" s="13" t="s">
        <v>653</v>
      </c>
    </row>
    <row r="532" spans="1:2" x14ac:dyDescent="0.3">
      <c r="A532" s="13">
        <v>49817</v>
      </c>
      <c r="B532" s="13" t="s">
        <v>654</v>
      </c>
    </row>
    <row r="533" spans="1:2" x14ac:dyDescent="0.3">
      <c r="A533" s="13">
        <v>49833</v>
      </c>
      <c r="B533" s="13" t="s">
        <v>655</v>
      </c>
    </row>
    <row r="534" spans="1:2" x14ac:dyDescent="0.3">
      <c r="A534" s="13">
        <v>49841</v>
      </c>
      <c r="B534" s="13" t="s">
        <v>656</v>
      </c>
    </row>
    <row r="535" spans="1:2" x14ac:dyDescent="0.3">
      <c r="A535" s="13">
        <v>49858</v>
      </c>
      <c r="B535" s="13" t="s">
        <v>657</v>
      </c>
    </row>
    <row r="536" spans="1:2" x14ac:dyDescent="0.3">
      <c r="A536" s="13">
        <v>49866</v>
      </c>
      <c r="B536" s="13" t="s">
        <v>658</v>
      </c>
    </row>
    <row r="537" spans="1:2" x14ac:dyDescent="0.3">
      <c r="A537" s="13">
        <v>49874</v>
      </c>
      <c r="B537" s="13" t="s">
        <v>659</v>
      </c>
    </row>
    <row r="538" spans="1:2" x14ac:dyDescent="0.3">
      <c r="A538" s="13">
        <v>49882</v>
      </c>
      <c r="B538" s="13" t="s">
        <v>660</v>
      </c>
    </row>
    <row r="539" spans="1:2" x14ac:dyDescent="0.3">
      <c r="A539" s="13">
        <v>49890</v>
      </c>
      <c r="B539" s="13" t="s">
        <v>661</v>
      </c>
    </row>
    <row r="540" spans="1:2" x14ac:dyDescent="0.3">
      <c r="A540" s="13">
        <v>49908</v>
      </c>
      <c r="B540" s="13" t="s">
        <v>662</v>
      </c>
    </row>
    <row r="541" spans="1:2" x14ac:dyDescent="0.3">
      <c r="A541" s="13">
        <v>49916</v>
      </c>
      <c r="B541" s="13" t="s">
        <v>663</v>
      </c>
    </row>
    <row r="542" spans="1:2" x14ac:dyDescent="0.3">
      <c r="A542" s="13">
        <v>49924</v>
      </c>
      <c r="B542" s="13" t="s">
        <v>664</v>
      </c>
    </row>
    <row r="543" spans="1:2" x14ac:dyDescent="0.3">
      <c r="A543" s="13">
        <v>49932</v>
      </c>
      <c r="B543" s="13" t="s">
        <v>665</v>
      </c>
    </row>
    <row r="544" spans="1:2" x14ac:dyDescent="0.3">
      <c r="A544" s="13">
        <v>49940</v>
      </c>
      <c r="B544" s="13" t="s">
        <v>666</v>
      </c>
    </row>
    <row r="545" spans="1:2" x14ac:dyDescent="0.3">
      <c r="A545" s="13">
        <v>49957</v>
      </c>
      <c r="B545" s="13" t="s">
        <v>667</v>
      </c>
    </row>
    <row r="546" spans="1:2" x14ac:dyDescent="0.3">
      <c r="A546" s="13">
        <v>49973</v>
      </c>
      <c r="B546" s="13" t="s">
        <v>668</v>
      </c>
    </row>
    <row r="547" spans="1:2" x14ac:dyDescent="0.3">
      <c r="A547" s="13">
        <v>49981</v>
      </c>
      <c r="B547" s="13" t="s">
        <v>669</v>
      </c>
    </row>
    <row r="548" spans="1:2" x14ac:dyDescent="0.3">
      <c r="A548" s="13">
        <v>49999</v>
      </c>
      <c r="B548" s="13" t="s">
        <v>670</v>
      </c>
    </row>
    <row r="549" spans="1:2" x14ac:dyDescent="0.3">
      <c r="A549" s="13">
        <v>50005</v>
      </c>
      <c r="B549" s="13" t="s">
        <v>671</v>
      </c>
    </row>
    <row r="550" spans="1:2" x14ac:dyDescent="0.3">
      <c r="A550" s="13">
        <v>50013</v>
      </c>
      <c r="B550" s="13" t="s">
        <v>672</v>
      </c>
    </row>
    <row r="551" spans="1:2" x14ac:dyDescent="0.3">
      <c r="A551" s="13">
        <v>50021</v>
      </c>
      <c r="B551" s="13" t="s">
        <v>673</v>
      </c>
    </row>
    <row r="552" spans="1:2" x14ac:dyDescent="0.3">
      <c r="A552" s="13">
        <v>50039</v>
      </c>
      <c r="B552" s="13" t="s">
        <v>674</v>
      </c>
    </row>
    <row r="553" spans="1:2" x14ac:dyDescent="0.3">
      <c r="A553" s="13">
        <v>50047</v>
      </c>
      <c r="B553" s="13" t="s">
        <v>675</v>
      </c>
    </row>
    <row r="554" spans="1:2" x14ac:dyDescent="0.3">
      <c r="A554" s="13">
        <v>50054</v>
      </c>
      <c r="B554" s="13" t="s">
        <v>676</v>
      </c>
    </row>
    <row r="555" spans="1:2" x14ac:dyDescent="0.3">
      <c r="A555" s="13">
        <v>50062</v>
      </c>
      <c r="B555" s="13" t="s">
        <v>677</v>
      </c>
    </row>
    <row r="556" spans="1:2" x14ac:dyDescent="0.3">
      <c r="A556" s="13">
        <v>50070</v>
      </c>
      <c r="B556" s="13" t="s">
        <v>678</v>
      </c>
    </row>
    <row r="557" spans="1:2" x14ac:dyDescent="0.3">
      <c r="A557" s="13">
        <v>50096</v>
      </c>
      <c r="B557" s="13" t="s">
        <v>679</v>
      </c>
    </row>
    <row r="558" spans="1:2" x14ac:dyDescent="0.3">
      <c r="A558" s="13">
        <v>50112</v>
      </c>
      <c r="B558" s="13" t="s">
        <v>680</v>
      </c>
    </row>
    <row r="559" spans="1:2" x14ac:dyDescent="0.3">
      <c r="A559" s="13">
        <v>50120</v>
      </c>
      <c r="B559" s="13" t="s">
        <v>681</v>
      </c>
    </row>
    <row r="560" spans="1:2" x14ac:dyDescent="0.3">
      <c r="A560" s="13">
        <v>50138</v>
      </c>
      <c r="B560" s="13" t="s">
        <v>682</v>
      </c>
    </row>
    <row r="561" spans="1:2" x14ac:dyDescent="0.3">
      <c r="A561" s="13">
        <v>50153</v>
      </c>
      <c r="B561" s="13" t="s">
        <v>683</v>
      </c>
    </row>
    <row r="562" spans="1:2" x14ac:dyDescent="0.3">
      <c r="A562" s="13">
        <v>50161</v>
      </c>
      <c r="B562" s="13" t="s">
        <v>684</v>
      </c>
    </row>
    <row r="563" spans="1:2" x14ac:dyDescent="0.3">
      <c r="A563" s="13">
        <v>50179</v>
      </c>
      <c r="B563" s="13" t="s">
        <v>685</v>
      </c>
    </row>
    <row r="564" spans="1:2" x14ac:dyDescent="0.3">
      <c r="A564" s="13">
        <v>50187</v>
      </c>
      <c r="B564" s="13" t="s">
        <v>686</v>
      </c>
    </row>
    <row r="565" spans="1:2" x14ac:dyDescent="0.3">
      <c r="A565" s="13">
        <v>50195</v>
      </c>
      <c r="B565" s="13" t="s">
        <v>687</v>
      </c>
    </row>
    <row r="566" spans="1:2" x14ac:dyDescent="0.3">
      <c r="A566" s="13">
        <v>50203</v>
      </c>
      <c r="B566" s="13" t="s">
        <v>688</v>
      </c>
    </row>
    <row r="567" spans="1:2" x14ac:dyDescent="0.3">
      <c r="A567" s="13">
        <v>50211</v>
      </c>
      <c r="B567" s="13" t="s">
        <v>689</v>
      </c>
    </row>
    <row r="568" spans="1:2" x14ac:dyDescent="0.3">
      <c r="A568" s="13">
        <v>50229</v>
      </c>
      <c r="B568" s="13" t="s">
        <v>690</v>
      </c>
    </row>
    <row r="569" spans="1:2" x14ac:dyDescent="0.3">
      <c r="A569" s="13">
        <v>50237</v>
      </c>
      <c r="B569" s="13" t="s">
        <v>691</v>
      </c>
    </row>
    <row r="570" spans="1:2" x14ac:dyDescent="0.3">
      <c r="A570" s="13">
        <v>50245</v>
      </c>
      <c r="B570" s="13" t="s">
        <v>692</v>
      </c>
    </row>
    <row r="571" spans="1:2" x14ac:dyDescent="0.3">
      <c r="A571" s="13">
        <v>50252</v>
      </c>
      <c r="B571" s="13" t="s">
        <v>693</v>
      </c>
    </row>
    <row r="572" spans="1:2" x14ac:dyDescent="0.3">
      <c r="A572" s="13">
        <v>50278</v>
      </c>
      <c r="B572" s="13" t="s">
        <v>694</v>
      </c>
    </row>
    <row r="573" spans="1:2" x14ac:dyDescent="0.3">
      <c r="A573" s="13">
        <v>50286</v>
      </c>
      <c r="B573" s="13" t="s">
        <v>695</v>
      </c>
    </row>
    <row r="574" spans="1:2" x14ac:dyDescent="0.3">
      <c r="A574" s="13">
        <v>50294</v>
      </c>
      <c r="B574" s="13" t="s">
        <v>696</v>
      </c>
    </row>
    <row r="575" spans="1:2" x14ac:dyDescent="0.3">
      <c r="A575" s="13">
        <v>50302</v>
      </c>
      <c r="B575" s="13" t="s">
        <v>697</v>
      </c>
    </row>
    <row r="576" spans="1:2" x14ac:dyDescent="0.3">
      <c r="A576" s="13">
        <v>50328</v>
      </c>
      <c r="B576" s="13" t="s">
        <v>698</v>
      </c>
    </row>
    <row r="577" spans="1:2" x14ac:dyDescent="0.3">
      <c r="A577" s="13">
        <v>50336</v>
      </c>
      <c r="B577" s="13" t="s">
        <v>699</v>
      </c>
    </row>
    <row r="578" spans="1:2" x14ac:dyDescent="0.3">
      <c r="A578" s="13">
        <v>50351</v>
      </c>
      <c r="B578" s="13" t="s">
        <v>700</v>
      </c>
    </row>
    <row r="579" spans="1:2" x14ac:dyDescent="0.3">
      <c r="A579" s="13">
        <v>50369</v>
      </c>
      <c r="B579" s="13" t="s">
        <v>701</v>
      </c>
    </row>
    <row r="580" spans="1:2" x14ac:dyDescent="0.3">
      <c r="A580" s="13">
        <v>50393</v>
      </c>
      <c r="B580" s="13" t="s">
        <v>702</v>
      </c>
    </row>
    <row r="581" spans="1:2" x14ac:dyDescent="0.3">
      <c r="A581" s="13">
        <v>50419</v>
      </c>
      <c r="B581" s="13" t="s">
        <v>703</v>
      </c>
    </row>
    <row r="582" spans="1:2" x14ac:dyDescent="0.3">
      <c r="A582" s="13">
        <v>50427</v>
      </c>
      <c r="B582" s="13" t="s">
        <v>704</v>
      </c>
    </row>
    <row r="583" spans="1:2" x14ac:dyDescent="0.3">
      <c r="A583" s="13">
        <v>50435</v>
      </c>
      <c r="B583" s="13" t="s">
        <v>705</v>
      </c>
    </row>
    <row r="584" spans="1:2" x14ac:dyDescent="0.3">
      <c r="A584" s="13">
        <v>50443</v>
      </c>
      <c r="B584" s="13" t="s">
        <v>706</v>
      </c>
    </row>
    <row r="585" spans="1:2" x14ac:dyDescent="0.3">
      <c r="A585" s="13">
        <v>50450</v>
      </c>
      <c r="B585" s="13" t="s">
        <v>707</v>
      </c>
    </row>
    <row r="586" spans="1:2" x14ac:dyDescent="0.3">
      <c r="A586" s="13">
        <v>50468</v>
      </c>
      <c r="B586" s="13" t="s">
        <v>708</v>
      </c>
    </row>
    <row r="587" spans="1:2" x14ac:dyDescent="0.3">
      <c r="A587" s="13">
        <v>50484</v>
      </c>
      <c r="B587" s="13" t="s">
        <v>709</v>
      </c>
    </row>
    <row r="588" spans="1:2" x14ac:dyDescent="0.3">
      <c r="A588" s="13">
        <v>50492</v>
      </c>
      <c r="B588" s="13" t="s">
        <v>710</v>
      </c>
    </row>
    <row r="589" spans="1:2" x14ac:dyDescent="0.3">
      <c r="A589" s="13">
        <v>50500</v>
      </c>
      <c r="B589" s="13" t="s">
        <v>711</v>
      </c>
    </row>
    <row r="590" spans="1:2" x14ac:dyDescent="0.3">
      <c r="A590" s="13">
        <v>50518</v>
      </c>
      <c r="B590" s="13" t="s">
        <v>712</v>
      </c>
    </row>
    <row r="591" spans="1:2" x14ac:dyDescent="0.3">
      <c r="A591" s="13">
        <v>50534</v>
      </c>
      <c r="B591" s="13" t="s">
        <v>713</v>
      </c>
    </row>
    <row r="592" spans="1:2" x14ac:dyDescent="0.3">
      <c r="A592" s="13">
        <v>50542</v>
      </c>
      <c r="B592" s="13" t="s">
        <v>714</v>
      </c>
    </row>
    <row r="593" spans="1:2" x14ac:dyDescent="0.3">
      <c r="A593" s="13">
        <v>50559</v>
      </c>
      <c r="B593" s="13" t="s">
        <v>715</v>
      </c>
    </row>
    <row r="594" spans="1:2" x14ac:dyDescent="0.3">
      <c r="A594" s="13">
        <v>50567</v>
      </c>
      <c r="B594" s="13" t="s">
        <v>716</v>
      </c>
    </row>
    <row r="595" spans="1:2" x14ac:dyDescent="0.3">
      <c r="A595" s="13">
        <v>50575</v>
      </c>
      <c r="B595" s="13" t="s">
        <v>717</v>
      </c>
    </row>
    <row r="596" spans="1:2" x14ac:dyDescent="0.3">
      <c r="A596" s="13">
        <v>50583</v>
      </c>
      <c r="B596" s="13" t="s">
        <v>718</v>
      </c>
    </row>
    <row r="597" spans="1:2" x14ac:dyDescent="0.3">
      <c r="A597" s="13">
        <v>50591</v>
      </c>
      <c r="B597" s="13" t="s">
        <v>719</v>
      </c>
    </row>
    <row r="598" spans="1:2" x14ac:dyDescent="0.3">
      <c r="A598" s="13">
        <v>50617</v>
      </c>
      <c r="B598" s="13" t="s">
        <v>720</v>
      </c>
    </row>
    <row r="599" spans="1:2" x14ac:dyDescent="0.3">
      <c r="A599" s="13">
        <v>50625</v>
      </c>
      <c r="B599" s="13" t="s">
        <v>721</v>
      </c>
    </row>
    <row r="600" spans="1:2" x14ac:dyDescent="0.3">
      <c r="A600" s="13">
        <v>50633</v>
      </c>
      <c r="B600" s="13" t="s">
        <v>722</v>
      </c>
    </row>
    <row r="601" spans="1:2" x14ac:dyDescent="0.3">
      <c r="A601" s="13">
        <v>50641</v>
      </c>
      <c r="B601" s="13" t="s">
        <v>723</v>
      </c>
    </row>
    <row r="602" spans="1:2" x14ac:dyDescent="0.3">
      <c r="A602" s="13">
        <v>50658</v>
      </c>
      <c r="B602" s="13" t="s">
        <v>724</v>
      </c>
    </row>
    <row r="603" spans="1:2" x14ac:dyDescent="0.3">
      <c r="A603" s="13">
        <v>50674</v>
      </c>
      <c r="B603" s="13" t="s">
        <v>725</v>
      </c>
    </row>
    <row r="604" spans="1:2" x14ac:dyDescent="0.3">
      <c r="A604" s="13">
        <v>50682</v>
      </c>
      <c r="B604" s="13" t="s">
        <v>726</v>
      </c>
    </row>
    <row r="605" spans="1:2" x14ac:dyDescent="0.3">
      <c r="A605" s="13">
        <v>50690</v>
      </c>
      <c r="B605" s="13" t="s">
        <v>727</v>
      </c>
    </row>
    <row r="606" spans="1:2" x14ac:dyDescent="0.3">
      <c r="A606" s="13">
        <v>50708</v>
      </c>
      <c r="B606" s="13" t="s">
        <v>728</v>
      </c>
    </row>
    <row r="607" spans="1:2" x14ac:dyDescent="0.3">
      <c r="A607" s="13">
        <v>50716</v>
      </c>
      <c r="B607" s="13" t="s">
        <v>729</v>
      </c>
    </row>
    <row r="608" spans="1:2" x14ac:dyDescent="0.3">
      <c r="A608" s="13">
        <v>50724</v>
      </c>
      <c r="B608" s="13" t="s">
        <v>730</v>
      </c>
    </row>
    <row r="609" spans="1:2" x14ac:dyDescent="0.3">
      <c r="A609" s="13">
        <v>50740</v>
      </c>
      <c r="B609" s="13" t="s">
        <v>731</v>
      </c>
    </row>
    <row r="610" spans="1:2" x14ac:dyDescent="0.3">
      <c r="A610" s="17">
        <v>50773</v>
      </c>
      <c r="B610" s="18" t="s">
        <v>751</v>
      </c>
    </row>
    <row r="611" spans="1:2" x14ac:dyDescent="0.3">
      <c r="A611" s="17">
        <v>50799</v>
      </c>
      <c r="B611" s="18" t="s">
        <v>752</v>
      </c>
    </row>
    <row r="612" spans="1:2" x14ac:dyDescent="0.3">
      <c r="A612" s="17">
        <v>50815</v>
      </c>
      <c r="B612" s="18" t="s">
        <v>753</v>
      </c>
    </row>
    <row r="613" spans="1:2" x14ac:dyDescent="0.3">
      <c r="A613" s="17">
        <v>50856</v>
      </c>
      <c r="B613" s="18" t="s">
        <v>858</v>
      </c>
    </row>
    <row r="614" spans="1:2" x14ac:dyDescent="0.3">
      <c r="A614" s="17">
        <v>50880</v>
      </c>
      <c r="B614" s="18" t="s">
        <v>754</v>
      </c>
    </row>
    <row r="615" spans="1:2" x14ac:dyDescent="0.3">
      <c r="A615" s="17">
        <v>50906</v>
      </c>
      <c r="B615" s="18" t="s">
        <v>755</v>
      </c>
    </row>
    <row r="616" spans="1:2" x14ac:dyDescent="0.3">
      <c r="A616" s="17">
        <v>50922</v>
      </c>
      <c r="B616" s="18" t="s">
        <v>756</v>
      </c>
    </row>
    <row r="617" spans="1:2" x14ac:dyDescent="0.3">
      <c r="A617" s="17">
        <v>50948</v>
      </c>
      <c r="B617" s="18" t="s">
        <v>757</v>
      </c>
    </row>
    <row r="618" spans="1:2" x14ac:dyDescent="0.3">
      <c r="A618" s="17">
        <v>50963</v>
      </c>
      <c r="B618" s="18" t="s">
        <v>758</v>
      </c>
    </row>
    <row r="619" spans="1:2" x14ac:dyDescent="0.3">
      <c r="A619" s="17">
        <v>50989</v>
      </c>
      <c r="B619" s="18" t="s">
        <v>759</v>
      </c>
    </row>
    <row r="620" spans="1:2" x14ac:dyDescent="0.3">
      <c r="A620" s="17">
        <v>51003</v>
      </c>
      <c r="B620" s="18" t="s">
        <v>760</v>
      </c>
    </row>
    <row r="621" spans="1:2" x14ac:dyDescent="0.3">
      <c r="A621" s="17">
        <v>51029</v>
      </c>
      <c r="B621" s="18" t="s">
        <v>761</v>
      </c>
    </row>
    <row r="622" spans="1:2" x14ac:dyDescent="0.3">
      <c r="A622" s="17">
        <v>51045</v>
      </c>
      <c r="B622" s="18" t="s">
        <v>762</v>
      </c>
    </row>
    <row r="623" spans="1:2" x14ac:dyDescent="0.3">
      <c r="A623" s="17">
        <v>51060</v>
      </c>
      <c r="B623" s="18" t="s">
        <v>763</v>
      </c>
    </row>
    <row r="624" spans="1:2" x14ac:dyDescent="0.3">
      <c r="A624" s="17">
        <v>51128</v>
      </c>
      <c r="B624" s="18" t="s">
        <v>764</v>
      </c>
    </row>
    <row r="625" spans="1:2" x14ac:dyDescent="0.3">
      <c r="A625" s="17">
        <v>51144</v>
      </c>
      <c r="B625" s="18" t="s">
        <v>765</v>
      </c>
    </row>
    <row r="626" spans="1:2" x14ac:dyDescent="0.3">
      <c r="A626" s="17">
        <v>51169</v>
      </c>
      <c r="B626" s="18" t="s">
        <v>766</v>
      </c>
    </row>
    <row r="627" spans="1:2" x14ac:dyDescent="0.3">
      <c r="A627" s="17">
        <v>51185</v>
      </c>
      <c r="B627" s="18" t="s">
        <v>767</v>
      </c>
    </row>
    <row r="628" spans="1:2" x14ac:dyDescent="0.3">
      <c r="A628" s="17">
        <v>51201</v>
      </c>
      <c r="B628" s="18" t="s">
        <v>768</v>
      </c>
    </row>
    <row r="629" spans="1:2" x14ac:dyDescent="0.3">
      <c r="A629" s="17">
        <v>51227</v>
      </c>
      <c r="B629" s="18" t="s">
        <v>769</v>
      </c>
    </row>
    <row r="630" spans="1:2" x14ac:dyDescent="0.3">
      <c r="A630" s="17">
        <v>51243</v>
      </c>
      <c r="B630" s="18" t="s">
        <v>770</v>
      </c>
    </row>
    <row r="631" spans="1:2" x14ac:dyDescent="0.3">
      <c r="A631" s="17">
        <v>51284</v>
      </c>
      <c r="B631" s="18" t="s">
        <v>771</v>
      </c>
    </row>
    <row r="632" spans="1:2" x14ac:dyDescent="0.3">
      <c r="A632" s="17">
        <v>51300</v>
      </c>
      <c r="B632" s="18" t="s">
        <v>772</v>
      </c>
    </row>
    <row r="633" spans="1:2" x14ac:dyDescent="0.3">
      <c r="A633" s="17">
        <v>51334</v>
      </c>
      <c r="B633" s="18" t="s">
        <v>773</v>
      </c>
    </row>
    <row r="634" spans="1:2" x14ac:dyDescent="0.3">
      <c r="A634" s="17">
        <v>51359</v>
      </c>
      <c r="B634" s="18" t="s">
        <v>774</v>
      </c>
    </row>
    <row r="635" spans="1:2" x14ac:dyDescent="0.3">
      <c r="A635" s="17">
        <v>51375</v>
      </c>
      <c r="B635" s="18" t="s">
        <v>775</v>
      </c>
    </row>
    <row r="636" spans="1:2" x14ac:dyDescent="0.3">
      <c r="A636" s="17">
        <v>51391</v>
      </c>
      <c r="B636" s="18" t="s">
        <v>776</v>
      </c>
    </row>
    <row r="637" spans="1:2" x14ac:dyDescent="0.3">
      <c r="A637" s="17">
        <v>51417</v>
      </c>
      <c r="B637" s="18" t="s">
        <v>777</v>
      </c>
    </row>
    <row r="638" spans="1:2" x14ac:dyDescent="0.3">
      <c r="A638" s="17">
        <v>51433</v>
      </c>
      <c r="B638" s="18" t="s">
        <v>778</v>
      </c>
    </row>
    <row r="639" spans="1:2" x14ac:dyDescent="0.3">
      <c r="A639" s="17">
        <v>51458</v>
      </c>
      <c r="B639" s="18" t="s">
        <v>779</v>
      </c>
    </row>
    <row r="640" spans="1:2" x14ac:dyDescent="0.3">
      <c r="A640" s="17">
        <v>51474</v>
      </c>
      <c r="B640" s="18" t="s">
        <v>780</v>
      </c>
    </row>
    <row r="641" spans="1:2" x14ac:dyDescent="0.3">
      <c r="A641" s="17">
        <v>51490</v>
      </c>
      <c r="B641" s="18" t="s">
        <v>781</v>
      </c>
    </row>
    <row r="642" spans="1:2" x14ac:dyDescent="0.3">
      <c r="A642" s="17">
        <v>51532</v>
      </c>
      <c r="B642" s="18" t="s">
        <v>782</v>
      </c>
    </row>
    <row r="643" spans="1:2" x14ac:dyDescent="0.3">
      <c r="A643" s="17">
        <v>51607</v>
      </c>
      <c r="B643" s="18" t="s">
        <v>783</v>
      </c>
    </row>
    <row r="644" spans="1:2" x14ac:dyDescent="0.3">
      <c r="A644" s="17">
        <v>51631</v>
      </c>
      <c r="B644" s="18" t="s">
        <v>784</v>
      </c>
    </row>
    <row r="645" spans="1:2" x14ac:dyDescent="0.3">
      <c r="A645" s="17">
        <v>51656</v>
      </c>
      <c r="B645" s="18" t="s">
        <v>785</v>
      </c>
    </row>
    <row r="646" spans="1:2" x14ac:dyDescent="0.3">
      <c r="A646" s="17">
        <v>51672</v>
      </c>
      <c r="B646" s="18" t="s">
        <v>786</v>
      </c>
    </row>
    <row r="647" spans="1:2" x14ac:dyDescent="0.3">
      <c r="A647" s="17">
        <v>51698</v>
      </c>
      <c r="B647" s="18" t="s">
        <v>787</v>
      </c>
    </row>
    <row r="648" spans="1:2" x14ac:dyDescent="0.3">
      <c r="A648" s="17">
        <v>51714</v>
      </c>
      <c r="B648" s="18" t="s">
        <v>788</v>
      </c>
    </row>
    <row r="649" spans="1:2" x14ac:dyDescent="0.3">
      <c r="A649" s="13">
        <v>61903</v>
      </c>
      <c r="B649" s="13" t="s">
        <v>732</v>
      </c>
    </row>
    <row r="650" spans="1:2" x14ac:dyDescent="0.3">
      <c r="A650" s="17">
        <v>62026</v>
      </c>
      <c r="B650" s="18" t="s">
        <v>789</v>
      </c>
    </row>
    <row r="651" spans="1:2" x14ac:dyDescent="0.3">
      <c r="A651" s="17">
        <v>62042</v>
      </c>
      <c r="B651" s="18" t="s">
        <v>790</v>
      </c>
    </row>
    <row r="652" spans="1:2" x14ac:dyDescent="0.3">
      <c r="A652" s="17">
        <v>62067</v>
      </c>
      <c r="B652" s="18" t="s">
        <v>791</v>
      </c>
    </row>
    <row r="653" spans="1:2" x14ac:dyDescent="0.3">
      <c r="A653" s="17">
        <v>62109</v>
      </c>
      <c r="B653" s="18" t="s">
        <v>792</v>
      </c>
    </row>
    <row r="654" spans="1:2" x14ac:dyDescent="0.3">
      <c r="A654" s="17">
        <v>62125</v>
      </c>
      <c r="B654" s="18" t="s">
        <v>793</v>
      </c>
    </row>
    <row r="655" spans="1:2" x14ac:dyDescent="0.3">
      <c r="A655" s="17">
        <v>62802</v>
      </c>
      <c r="B655" s="18" t="s">
        <v>794</v>
      </c>
    </row>
    <row r="656" spans="1:2" x14ac:dyDescent="0.3">
      <c r="A656" s="17">
        <v>63495</v>
      </c>
      <c r="B656" s="18" t="s">
        <v>795</v>
      </c>
    </row>
    <row r="657" spans="1:2" x14ac:dyDescent="0.3">
      <c r="A657" s="17">
        <v>63511</v>
      </c>
      <c r="B657" s="18" t="s">
        <v>796</v>
      </c>
    </row>
    <row r="658" spans="1:2" x14ac:dyDescent="0.3">
      <c r="A658" s="13">
        <v>64964</v>
      </c>
      <c r="B658" s="13" t="s">
        <v>733</v>
      </c>
    </row>
    <row r="659" spans="1:2" x14ac:dyDescent="0.3">
      <c r="A659" s="17">
        <v>65227</v>
      </c>
      <c r="B659" s="18" t="s">
        <v>797</v>
      </c>
    </row>
    <row r="660" spans="1:2" x14ac:dyDescent="0.3">
      <c r="A660" s="17">
        <v>65268</v>
      </c>
      <c r="B660" s="18" t="s">
        <v>798</v>
      </c>
    </row>
    <row r="661" spans="1:2" x14ac:dyDescent="0.3">
      <c r="A661" s="13">
        <v>65680</v>
      </c>
      <c r="B661" s="13" t="s">
        <v>734</v>
      </c>
    </row>
    <row r="662" spans="1:2" x14ac:dyDescent="0.3">
      <c r="A662" s="13">
        <v>69682</v>
      </c>
      <c r="B662" s="13" t="s">
        <v>735</v>
      </c>
    </row>
    <row r="663" spans="1:2" x14ac:dyDescent="0.3">
      <c r="A663" s="13">
        <v>91397</v>
      </c>
      <c r="B663" s="13" t="s">
        <v>736</v>
      </c>
    </row>
    <row r="664" spans="1:2" x14ac:dyDescent="0.3">
      <c r="A664" s="13">
        <v>139303</v>
      </c>
      <c r="B664" s="13" t="s">
        <v>737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FTE Detail</vt:lpstr>
      <vt:lpstr>CTE Detail</vt:lpstr>
      <vt:lpstr>CTE analysis</vt:lpstr>
      <vt:lpstr>SFPR</vt:lpstr>
      <vt:lpstr>COMM</vt:lpstr>
      <vt:lpstr>OE</vt:lpstr>
      <vt:lpstr>Other</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2016-05-09T00:55:25Z</cp:lastPrinted>
  <dcterms:created xsi:type="dcterms:W3CDTF">2016-03-02T01:14:18Z</dcterms:created>
  <dcterms:modified xsi:type="dcterms:W3CDTF">2017-02-14T19:13:57Z</dcterms:modified>
</cp:coreProperties>
</file>