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autoCompressPictures="0"/>
  <mc:AlternateContent xmlns:mc="http://schemas.openxmlformats.org/markup-compatibility/2006">
    <mc:Choice Requires="x15">
      <x15ac:absPath xmlns:x15ac="http://schemas.microsoft.com/office/spreadsheetml/2010/11/ac" url="/Users/geoffreyandrews/Desktop/MCOECN/Sungard/"/>
    </mc:Choice>
  </mc:AlternateContent>
  <bookViews>
    <workbookView xWindow="28800" yWindow="460" windowWidth="25960" windowHeight="26740" tabRatio="500"/>
  </bookViews>
  <sheets>
    <sheet name="Wave Participation" sheetId="1" r:id="rId1"/>
    <sheet name="ERP Modules" sheetId="5" r:id="rId2"/>
    <sheet name="Investment Estimate" sheetId="4" r:id="rId3"/>
    <sheet name="Lookup" sheetId="2" state="hidden" r:id="rId4"/>
  </sheets>
  <externalReferences>
    <externalReference r:id="rId5"/>
  </externalReferences>
  <definedNames>
    <definedName name="baseonprem">#REF!</definedName>
    <definedName name="basesaas">#REF!</definedName>
    <definedName name="basichost1">[1]Lookup!$B$59</definedName>
    <definedName name="basichost2">[1]Lookup!$C$59</definedName>
    <definedName name="basichost3">[1]Lookup!$D$59</definedName>
    <definedName name="basichost4">[1]Lookup!$E$59</definedName>
    <definedName name="basichost5">[1]Lookup!$F$59</definedName>
    <definedName name="cognos1">[1]Lookup!$D$84</definedName>
    <definedName name="cognos2">[1]Lookup!$E$84</definedName>
    <definedName name="cognos3">[1]Lookup!$F$84</definedName>
    <definedName name="cognos4">[1]Lookup!$G$84</definedName>
    <definedName name="cognos5">[1]Lookup!$H$84</definedName>
    <definedName name="district">'Wave Participation'!$B$12</definedName>
    <definedName name="districtadm">'Wave Participation'!$D$11</definedName>
    <definedName name="districttype">'Wave Participation'!$F$11</definedName>
    <definedName name="fullhost1">[1]Lookup!$B$60</definedName>
    <definedName name="fullhost2">[1]Lookup!$C$60</definedName>
    <definedName name="fullhost3">[1]Lookup!$D$60</definedName>
    <definedName name="fullhost4">[1]Lookup!$E$60</definedName>
    <definedName name="fullhost5">[1]Lookup!$F$60</definedName>
    <definedName name="fullonprem">#REF!</definedName>
    <definedName name="fullsaas">#REF!</definedName>
    <definedName name="gtenKbase">Lookup!$F$78</definedName>
    <definedName name="gtenKfull">Lookup!$G$78</definedName>
    <definedName name="mkst1">[1]Lookup!$D$86</definedName>
    <definedName name="mkst2">[1]Lookup!$E$86</definedName>
    <definedName name="mkst3">[1]Lookup!$F$86</definedName>
    <definedName name="mkst4">[1]Lookup!$G$86</definedName>
    <definedName name="mkst5">[1]Lookup!$H$86</definedName>
    <definedName name="optio1">[1]Lookup!$D$85</definedName>
    <definedName name="optio2">[1]Lookup!$E$85</definedName>
    <definedName name="optio3">[1]Lookup!$F$85</definedName>
    <definedName name="optio4">[1]Lookup!$G$85</definedName>
    <definedName name="optio5">[1]Lookup!$H$85</definedName>
    <definedName name="_xlnm.Print_Area" localSheetId="2">'Investment Estimate'!$A$1:$H$37</definedName>
    <definedName name="_xlnm.Print_Area" localSheetId="0">'Wave Participation'!$A$1:$F$46</definedName>
    <definedName name="RSAMF1">'[1]On-Premises'!$D$62</definedName>
    <definedName name="RSAMF2">'[1]On-Premises'!$E$62</definedName>
    <definedName name="RSAMF3">'[1]On-Premises'!$F$62</definedName>
    <definedName name="RSAMF4">'[1]On-Premises'!$G$62</definedName>
    <definedName name="RSAMF5">'[1]On-Premises'!$H$62</definedName>
    <definedName name="SQLL1">[1]Lookup!$D$96</definedName>
    <definedName name="SQLL2">[1]Lookup!$E$96</definedName>
    <definedName name="SQLL3">[1]Lookup!$F$96</definedName>
    <definedName name="SQLL4">[1]Lookup!$G$96</definedName>
    <definedName name="SQLL5">[1]Lookup!$H$96</definedName>
    <definedName name="staff1">[1]Lookup!$D$106</definedName>
    <definedName name="staff2">[1]Lookup!$E$106</definedName>
    <definedName name="staff3">[1]Lookup!$F$106</definedName>
    <definedName name="staff5">[1]Lookup!$H$106</definedName>
    <definedName name="tenkbase">Lookup!$F$66</definedName>
    <definedName name="tenkfull">Lookup!$G$66</definedName>
    <definedName name="wavebase">Lookup!$F$50</definedName>
    <definedName name="waveEU">'[1]Lic R-C Detail'!$O$2</definedName>
    <definedName name="wavefull">Lookup!$G$50</definedName>
    <definedName name="y1Cost">'[1]Lic R-C Detail'!$T$2</definedName>
    <definedName name="y1Recover">'[1]Lic R-C Detail'!$V$2</definedName>
    <definedName name="y2cost">'[1]Lic R-C Detail'!$T$70</definedName>
    <definedName name="y2recover">'[1]Lic R-C Detail'!$V$70</definedName>
    <definedName name="y3cost">'[1]Lic R-C Detail'!$T$138</definedName>
    <definedName name="y3recover">'[1]Lic R-C Detail'!$V$138</definedName>
    <definedName name="y4cost">'[1]Lic R-C Detail'!$T$206</definedName>
    <definedName name="y4recover">'[1]Lic R-C Detail'!$V$206</definedName>
    <definedName name="y5cost">'[1]Lic R-C Detail'!$T$274</definedName>
    <definedName name="y5recover">'[1]Lic R-C Detail'!$V$274</definedName>
  </definedName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11" i="1" l="1"/>
  <c r="A21" i="4"/>
  <c r="C21" i="4"/>
  <c r="D30" i="4"/>
  <c r="F15" i="4"/>
  <c r="A25" i="4"/>
  <c r="B25" i="4"/>
  <c r="E29" i="4"/>
  <c r="B21" i="4"/>
  <c r="E15" i="4"/>
  <c r="D29" i="4"/>
  <c r="C29" i="4"/>
  <c r="F21" i="4"/>
  <c r="B33" i="4"/>
  <c r="E21" i="4"/>
  <c r="B32" i="4"/>
  <c r="D21" i="4"/>
  <c r="B31" i="4"/>
  <c r="B30" i="4"/>
  <c r="B29" i="4"/>
  <c r="M93" i="2"/>
  <c r="C25" i="4"/>
  <c r="S93" i="2"/>
  <c r="N93" i="2"/>
  <c r="D25" i="4"/>
  <c r="T93" i="2"/>
  <c r="O93" i="2"/>
  <c r="E25" i="4"/>
  <c r="U93" i="2"/>
  <c r="P93" i="2"/>
  <c r="F25" i="4"/>
  <c r="V93" i="2"/>
  <c r="Q93" i="2"/>
  <c r="G25" i="4"/>
  <c r="W93" i="2"/>
  <c r="M94" i="2"/>
  <c r="S94" i="2"/>
  <c r="N94" i="2"/>
  <c r="T94" i="2"/>
  <c r="O94" i="2"/>
  <c r="U94" i="2"/>
  <c r="P94" i="2"/>
  <c r="V94" i="2"/>
  <c r="Q94" i="2"/>
  <c r="W94" i="2"/>
  <c r="M95" i="2"/>
  <c r="S95" i="2"/>
  <c r="N95" i="2"/>
  <c r="T95" i="2"/>
  <c r="O95" i="2"/>
  <c r="U95" i="2"/>
  <c r="P95" i="2"/>
  <c r="V95" i="2"/>
  <c r="Q95" i="2"/>
  <c r="W95" i="2"/>
  <c r="M96" i="2"/>
  <c r="S96" i="2"/>
  <c r="N96" i="2"/>
  <c r="T96" i="2"/>
  <c r="O96" i="2"/>
  <c r="U96" i="2"/>
  <c r="P96" i="2"/>
  <c r="V96" i="2"/>
  <c r="Q96" i="2"/>
  <c r="W96" i="2"/>
  <c r="L94" i="2"/>
  <c r="R94" i="2"/>
  <c r="L95" i="2"/>
  <c r="R95" i="2"/>
  <c r="L96" i="2"/>
  <c r="R96" i="2"/>
  <c r="L93" i="2"/>
  <c r="R93" i="2"/>
  <c r="L86" i="2"/>
  <c r="R86" i="2"/>
  <c r="Q88" i="2"/>
  <c r="G21" i="4"/>
  <c r="W88" i="2"/>
  <c r="P88" i="2"/>
  <c r="V88" i="2"/>
  <c r="O88" i="2"/>
  <c r="U88" i="2"/>
  <c r="N88" i="2"/>
  <c r="T88" i="2"/>
  <c r="M88" i="2"/>
  <c r="S88" i="2"/>
  <c r="L88" i="2"/>
  <c r="R88" i="2"/>
  <c r="Q87" i="2"/>
  <c r="W87" i="2"/>
  <c r="P87" i="2"/>
  <c r="V87" i="2"/>
  <c r="O87" i="2"/>
  <c r="U87" i="2"/>
  <c r="N87" i="2"/>
  <c r="T87" i="2"/>
  <c r="M87" i="2"/>
  <c r="S87" i="2"/>
  <c r="L87" i="2"/>
  <c r="R87" i="2"/>
  <c r="Q86" i="2"/>
  <c r="W86" i="2"/>
  <c r="P86" i="2"/>
  <c r="V86" i="2"/>
  <c r="O86" i="2"/>
  <c r="U86" i="2"/>
  <c r="N86" i="2"/>
  <c r="T86" i="2"/>
  <c r="M86" i="2"/>
  <c r="S86" i="2"/>
  <c r="M85" i="2"/>
  <c r="S85" i="2"/>
  <c r="N85" i="2"/>
  <c r="T85" i="2"/>
  <c r="O85" i="2"/>
  <c r="U85" i="2"/>
  <c r="P85" i="2"/>
  <c r="V85" i="2"/>
  <c r="Q85" i="2"/>
  <c r="W85" i="2"/>
  <c r="L85" i="2"/>
  <c r="R85" i="2"/>
  <c r="L84" i="2"/>
  <c r="H25" i="4"/>
  <c r="H26" i="4"/>
  <c r="H21" i="4"/>
  <c r="H22" i="4"/>
  <c r="B11" i="4"/>
  <c r="B10" i="4"/>
  <c r="D15" i="4"/>
  <c r="C30" i="4"/>
  <c r="C31" i="4"/>
  <c r="C32" i="4"/>
  <c r="C33" i="4"/>
  <c r="C34" i="4"/>
  <c r="C36" i="4"/>
  <c r="D31" i="4"/>
  <c r="D32" i="4"/>
  <c r="D33" i="4"/>
  <c r="D34" i="4"/>
  <c r="D36" i="4"/>
  <c r="E30" i="4"/>
  <c r="E31" i="4"/>
  <c r="E32" i="4"/>
  <c r="E33" i="4"/>
  <c r="E34" i="4"/>
  <c r="E36" i="4"/>
  <c r="C37" i="4"/>
  <c r="D37" i="4"/>
  <c r="E37" i="4"/>
  <c r="C15" i="4"/>
  <c r="B34" i="4"/>
  <c r="B36" i="4"/>
  <c r="B37" i="4"/>
  <c r="E35" i="4"/>
  <c r="D35" i="4"/>
  <c r="C35" i="4"/>
  <c r="B35" i="4"/>
  <c r="B9" i="4"/>
  <c r="A37" i="1"/>
</calcChain>
</file>

<file path=xl/sharedStrings.xml><?xml version="1.0" encoding="utf-8"?>
<sst xmlns="http://schemas.openxmlformats.org/spreadsheetml/2006/main" count="362" uniqueCount="165">
  <si>
    <t>District IRN</t>
  </si>
  <si>
    <t>Contact Name</t>
  </si>
  <si>
    <t>Contact Title</t>
  </si>
  <si>
    <t>Contact Address</t>
  </si>
  <si>
    <t>Contact City</t>
  </si>
  <si>
    <t>Contact State</t>
  </si>
  <si>
    <t>Contact Zip Code</t>
  </si>
  <si>
    <t>Contact eMail</t>
  </si>
  <si>
    <t>Role</t>
  </si>
  <si>
    <t>Name</t>
  </si>
  <si>
    <t>Title</t>
  </si>
  <si>
    <t>eMail</t>
  </si>
  <si>
    <t>Project Sponsor</t>
  </si>
  <si>
    <t>Project Manager</t>
  </si>
  <si>
    <t>Fiscal/Accounting Lead 1</t>
  </si>
  <si>
    <t>Fiscal/Accounting Lead 2</t>
  </si>
  <si>
    <t>Fiscal/Accounting Lead 3</t>
  </si>
  <si>
    <t>Fiscal/Accounting Lead 4</t>
  </si>
  <si>
    <t>Required</t>
  </si>
  <si>
    <t>Optional</t>
  </si>
  <si>
    <t>Wave Preference</t>
  </si>
  <si>
    <t>Wave Number</t>
  </si>
  <si>
    <t>Wave 1</t>
  </si>
  <si>
    <t>Wave 2</t>
  </si>
  <si>
    <t>Wave 3</t>
  </si>
  <si>
    <t>Wave 4</t>
  </si>
  <si>
    <t>Request to Participate</t>
  </si>
  <si>
    <t xml:space="preserve">This request to participate is a non-binding agreement by the district to acquire and implement eFinancePLUS via their participating ITC.  By submitting this form, your district is requesting reservation in a future implementation wave. Wave 1 includes 8 groups of 8 districts, for a total capacity of 64 districts statewide.     Should demand exceed supply, some districts requesting to participate in Wave 1 may be asked to participate in a future implementation wave.  Wave 2 will commence January 1, 2017.  After district wave participation have been confirmed, districts will be asked to sign a participation agreement confirming their participation in the program which will include a reservation deposit that will be fully refundable until 30 days prior to wave commencement.  Districts participating in Wave 1 will be asked to serve as early-adopters of the program, which may include feedback, meetings and presentations to stakeholders and other districts at regional or state meetings upon request.  The accompanying program, product, investment and other information provided as part of this request are part of on-going negotiations between the MC•OECN and SunGard/FIS.  As such, all information contained herein is subject to change without notice.  The MC•OECN will make every attempt to notify ITCs and LEAs of any significant changes should they occur.  All terms and conditions of participation will be determined by the district participation agreement, and will not be binding until authorized by the LEA, ITCs and MCOECN.
</t>
  </si>
  <si>
    <t>Contact Phone</t>
  </si>
  <si>
    <t>District's ITC</t>
  </si>
  <si>
    <t>Date:</t>
  </si>
  <si>
    <t>District Name</t>
  </si>
  <si>
    <t>HR/Payroll Lead 2</t>
  </si>
  <si>
    <t>HR/Payroll Lead 3</t>
  </si>
  <si>
    <t>Payroll Lead</t>
  </si>
  <si>
    <t>Human Resources Lead</t>
  </si>
  <si>
    <t>Technical Lead</t>
  </si>
  <si>
    <t>Please provide the following information regarding your district's assigned resources for district implementation (individuals may serve in more than one role if necessary):</t>
  </si>
  <si>
    <t>Please indicate your districts' preferred installation wave preference below:</t>
  </si>
  <si>
    <t>Begins</t>
  </si>
  <si>
    <t>Districts' Preference</t>
  </si>
  <si>
    <t>Bundle Preference</t>
  </si>
  <si>
    <t>Please indicate your district's current choice of ERP Bundle (this can be changed prior to implementation and is non-binding):</t>
  </si>
  <si>
    <t>Basic ERP Bundle</t>
  </si>
  <si>
    <t>Full ERP Bundle</t>
  </si>
  <si>
    <t>Currently Undecided</t>
  </si>
  <si>
    <t>Date Approved by BOE</t>
  </si>
  <si>
    <t>use pop list</t>
  </si>
  <si>
    <t>Send Questions or Inquiries to:</t>
  </si>
  <si>
    <t>get-efinancePLUS@mcoecn.org</t>
  </si>
  <si>
    <t>District ADM</t>
  </si>
  <si>
    <t>District Type</t>
  </si>
  <si>
    <t>EFinancePLUS v 5.1 Base Bundle (Core Applications + Third-Party)</t>
  </si>
  <si>
    <t>Enrollment</t>
  </si>
  <si>
    <t>Year 1</t>
  </si>
  <si>
    <t>Year 2</t>
  </si>
  <si>
    <t>Year 3</t>
  </si>
  <si>
    <t>Year 4</t>
  </si>
  <si>
    <t>Year 5</t>
  </si>
  <si>
    <t>Total</t>
  </si>
  <si>
    <t>avg.</t>
  </si>
  <si>
    <t>A</t>
  </si>
  <si>
    <t>B</t>
  </si>
  <si>
    <t>C</t>
  </si>
  <si>
    <t>D</t>
  </si>
  <si>
    <t>SunGard/FIS</t>
  </si>
  <si>
    <t>ERP Solution Licensing Modules &amp; Components</t>
  </si>
  <si>
    <t>Base Bundle + Options</t>
  </si>
  <si>
    <t>Financials</t>
  </si>
  <si>
    <t>Base Bundle</t>
  </si>
  <si>
    <t>Full Bundle</t>
  </si>
  <si>
    <t>Included Modules</t>
  </si>
  <si>
    <t>√</t>
  </si>
  <si>
    <t>Accounts Payable</t>
  </si>
  <si>
    <t>Budgeting</t>
  </si>
  <si>
    <t>Central Receipting</t>
  </si>
  <si>
    <t>Fixed Assets</t>
  </si>
  <si>
    <t>Fixed Assets Communicator</t>
  </si>
  <si>
    <t>General Ledger</t>
  </si>
  <si>
    <t>Miscellaneous billing</t>
  </si>
  <si>
    <t>Personnel Budgeting</t>
  </si>
  <si>
    <t>Project Accounting</t>
  </si>
  <si>
    <t>PunchOut</t>
  </si>
  <si>
    <t>Purchasing</t>
  </si>
  <si>
    <t>Purchasing Card Interface</t>
  </si>
  <si>
    <t>Regulatory Reporting</t>
  </si>
  <si>
    <t>Schools Interoperability Framework SIF Agent</t>
  </si>
  <si>
    <t>N</t>
  </si>
  <si>
    <t>Vendor Access Center</t>
  </si>
  <si>
    <t>Vendor Bidding</t>
  </si>
  <si>
    <t>Warehouse Inventory</t>
  </si>
  <si>
    <t>Human Resources and Payroll</t>
  </si>
  <si>
    <t>Attendance</t>
  </si>
  <si>
    <t>Employee Access Center</t>
  </si>
  <si>
    <t>Employee Benefits</t>
  </si>
  <si>
    <t>Payroll</t>
  </si>
  <si>
    <t>Personnel</t>
  </si>
  <si>
    <t>Recruitment</t>
  </si>
  <si>
    <t>Salary Projections</t>
  </si>
  <si>
    <t>Position Control</t>
  </si>
  <si>
    <t>Professional Development</t>
  </si>
  <si>
    <t>Tools</t>
  </si>
  <si>
    <t>Cognos Reporting</t>
  </si>
  <si>
    <t>Notifications</t>
  </si>
  <si>
    <t>Workflow</t>
  </si>
  <si>
    <t>Employee App</t>
  </si>
  <si>
    <t>Base bundle module</t>
  </si>
  <si>
    <t>Additional full bundle module</t>
  </si>
  <si>
    <t>ERP Solution Investment Estimate For:</t>
  </si>
  <si>
    <t>Use Fees (Software Licenses, Hosting &amp; Support)</t>
  </si>
  <si>
    <t xml:space="preserve">From </t>
  </si>
  <si>
    <t>To</t>
  </si>
  <si>
    <t>EFinancePlus v 5.0 Full Bundle (Core + Third-Party + Optional Applications)</t>
  </si>
  <si>
    <t>Implementation Pricing</t>
  </si>
  <si>
    <t>MCOECN or ITC Wave Based Training</t>
  </si>
  <si>
    <t>Minimum of 8 Districts per Wave or 8 Districts per ITC</t>
  </si>
  <si>
    <t>Implementation Components</t>
  </si>
  <si>
    <t>Description</t>
  </si>
  <si>
    <t>Training (includes on-site and remote)</t>
  </si>
  <si>
    <t>All modules within eFinance Plus (Bundle) that the client wants to implement</t>
  </si>
  <si>
    <t>Remote Project Management</t>
  </si>
  <si>
    <t>Payroll Parallel Assistances</t>
  </si>
  <si>
    <t>3 Parallel training/support sessions. 2 Districts per session</t>
  </si>
  <si>
    <t>Unlimited Seminar Participation</t>
  </si>
  <si>
    <t>Ohio Specific. Conducted remotely in 1/2 day increments, focused on process activities</t>
  </si>
  <si>
    <t>Implementation Support</t>
  </si>
  <si>
    <t>Conversion Toolkit &amp; Programming Support</t>
  </si>
  <si>
    <t>SunGard will update conversion templates for 5 years*</t>
  </si>
  <si>
    <t>Optio Toolkit (Forms)</t>
  </si>
  <si>
    <t>Sungard will train ITC staff to customize District's AP, Check and PO Forms</t>
  </si>
  <si>
    <t>Total Wave Cost</t>
  </si>
  <si>
    <t>Investment Per District</t>
  </si>
  <si>
    <t>Estimated Travel Costs</t>
  </si>
  <si>
    <t>8 Trips @ $1,940 per trip</t>
  </si>
  <si>
    <t>Estimated Wave Costs</t>
  </si>
  <si>
    <t>Estimated Total Wave Cost with Travel</t>
  </si>
  <si>
    <t>Estimated Wave Cost Per District</t>
  </si>
  <si>
    <t>Notes</t>
  </si>
  <si>
    <t>Each Wave includes up to 8 School Districts.  Class size is limited to 20 participants.</t>
  </si>
  <si>
    <t>*Please note each ITC is required to contract for a minimum of 1 wave of data conversion (toolKit) which is a fixed cost for all participating districts for that ITC</t>
  </si>
  <si>
    <t>Individual District Implementation &amp; Training</t>
  </si>
  <si>
    <t>Student Enrollment ≤ 10,000</t>
  </si>
  <si>
    <t>SunGard will update conversion templates for 5 years</t>
  </si>
  <si>
    <t>Total Implementation Single District ≤10,000 Students</t>
  </si>
  <si>
    <t>6 Trips @ $1,940 per trip</t>
  </si>
  <si>
    <t>Student Enrollment &gt;10,000</t>
  </si>
  <si>
    <t>All modules within eFinance Plus ( Bundle) that the client wants to implement</t>
  </si>
  <si>
    <t>Total Implementation Single District &gt;10,000 Students</t>
  </si>
  <si>
    <t>Wave-based</t>
  </si>
  <si>
    <t>District-based</t>
  </si>
  <si>
    <t>Does not include additonal ITC investment costs</t>
  </si>
  <si>
    <t>Basic</t>
  </si>
  <si>
    <t>Full</t>
  </si>
  <si>
    <t>Wave Implementation</t>
  </si>
  <si>
    <t>Single District Implementation</t>
  </si>
  <si>
    <t>First Year's Implementation Estimate</t>
  </si>
  <si>
    <t>Use Fee - Software Licensing, Hosting &amp; Support Estimate</t>
  </si>
  <si>
    <t>Type</t>
  </si>
  <si>
    <t>5 Year Estimate</t>
  </si>
  <si>
    <t>Straight-line Average</t>
  </si>
  <si>
    <t>5 Year TCO / Student</t>
  </si>
  <si>
    <t>5 Year Average / Student</t>
  </si>
  <si>
    <t>District Enrollment</t>
  </si>
  <si>
    <t>Summary Estimate</t>
  </si>
  <si>
    <t>use pop list - correct when green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</si>
</sst>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quot;$&quot;#,##0\)"/>
    <numFmt numFmtId="165" formatCode="&quot;$&quot;#,##0.00_);\(&quot;$&quot;#,##0.00\)"/>
    <numFmt numFmtId="166" formatCode="_(&quot;$&quot;* #,##0.00_);_(&quot;$&quot;* \(#,##0.00\);_(&quot;$&quot;* &quot;-&quot;??_);_(@_)"/>
    <numFmt numFmtId="167" formatCode="_(* #,##0.00_);_(* \(#,##0.00\);_(* &quot;-&quot;??_);_(@_)"/>
    <numFmt numFmtId="168" formatCode="m/d/yy;@"/>
    <numFmt numFmtId="169" formatCode="_(* #,##0_);_(* \(#,##0\);_(* &quot;-&quot;??_);_(@_)"/>
    <numFmt numFmtId="170" formatCode="&quot;$&quot;#,##0.00"/>
    <numFmt numFmtId="171" formatCode="_(&quot;$&quot;* #,##0_);_(&quot;$&quot;* \(#,##0\);_(&quot;$&quot;* &quot;-&quot;??_);_(@_)"/>
  </numFmts>
  <fonts count="24" x14ac:knownFonts="1">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8"/>
      <name val="Calibri"/>
      <family val="2"/>
      <scheme val="minor"/>
    </font>
    <font>
      <sz val="9"/>
      <color theme="1"/>
      <name val="Calibri"/>
      <family val="2"/>
      <scheme val="minor"/>
    </font>
    <font>
      <i/>
      <sz val="9"/>
      <color theme="1"/>
      <name val="Calibri"/>
      <scheme val="minor"/>
    </font>
    <font>
      <sz val="10"/>
      <color theme="1"/>
      <name val="Calibri"/>
      <family val="2"/>
      <scheme val="minor"/>
    </font>
    <font>
      <i/>
      <sz val="10"/>
      <color theme="1"/>
      <name val="Calibri"/>
      <family val="2"/>
      <scheme val="minor"/>
    </font>
    <font>
      <b/>
      <sz val="10"/>
      <color theme="0"/>
      <name val="Calibri"/>
      <family val="2"/>
      <scheme val="minor"/>
    </font>
    <font>
      <sz val="11"/>
      <color theme="0"/>
      <name val="Calibri"/>
      <family val="2"/>
      <scheme val="minor"/>
    </font>
    <font>
      <u/>
      <sz val="12"/>
      <color theme="10"/>
      <name val="Calibri"/>
      <family val="2"/>
      <scheme val="minor"/>
    </font>
    <font>
      <sz val="7"/>
      <color rgb="FFFF0000"/>
      <name val="Calibri"/>
      <family val="2"/>
      <scheme val="minor"/>
    </font>
    <font>
      <sz val="7"/>
      <color theme="1"/>
      <name val="Calibri"/>
      <family val="2"/>
      <scheme val="minor"/>
    </font>
    <font>
      <sz val="12"/>
      <color theme="0"/>
      <name val="Calibri"/>
      <family val="2"/>
      <scheme val="minor"/>
    </font>
    <font>
      <i/>
      <sz val="12"/>
      <color theme="1"/>
      <name val="Calibri"/>
      <family val="2"/>
      <scheme val="minor"/>
    </font>
    <font>
      <b/>
      <sz val="14"/>
      <color theme="1"/>
      <name val="Calibri"/>
      <family val="2"/>
      <scheme val="minor"/>
    </font>
    <font>
      <b/>
      <i/>
      <sz val="14"/>
      <color theme="1"/>
      <name val="Calibri"/>
      <family val="2"/>
      <scheme val="minor"/>
    </font>
    <font>
      <b/>
      <sz val="16"/>
      <color theme="1"/>
      <name val="Calibri"/>
      <family val="2"/>
      <scheme val="minor"/>
    </font>
    <font>
      <sz val="16"/>
      <color theme="1"/>
      <name val="Calibri"/>
      <family val="2"/>
      <scheme val="minor"/>
    </font>
    <font>
      <sz val="16"/>
      <color theme="9" tint="-0.249977111117893"/>
      <name val="Zapf Dingbats"/>
      <charset val="2"/>
    </font>
    <font>
      <sz val="10"/>
      <color theme="1"/>
      <name val="Arial"/>
    </font>
    <font>
      <i/>
      <sz val="8"/>
      <color theme="1"/>
      <name val="Calibri"/>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2"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cellStyleXfs>
  <cellXfs count="271">
    <xf numFmtId="0" fontId="0" fillId="0"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0" borderId="0" xfId="0" applyBorder="1" applyAlignment="1"/>
    <xf numFmtId="0" fontId="8" fillId="0" borderId="0" xfId="0" applyFont="1"/>
    <xf numFmtId="0" fontId="8" fillId="0" borderId="2" xfId="0" applyFont="1" applyBorder="1"/>
    <xf numFmtId="0" fontId="9" fillId="0" borderId="3" xfId="0" applyFont="1" applyBorder="1"/>
    <xf numFmtId="0" fontId="8" fillId="0" borderId="11" xfId="0" applyFont="1" applyBorder="1"/>
    <xf numFmtId="0" fontId="9" fillId="0" borderId="0" xfId="0" applyFont="1" applyBorder="1"/>
    <xf numFmtId="0" fontId="8" fillId="0" borderId="5" xfId="0" applyFont="1" applyBorder="1"/>
    <xf numFmtId="0" fontId="9" fillId="0" borderId="6" xfId="0" applyFont="1" applyBorder="1"/>
    <xf numFmtId="0" fontId="0" fillId="0" borderId="0" xfId="0" applyBorder="1"/>
    <xf numFmtId="0" fontId="10" fillId="2" borderId="0" xfId="0" applyFont="1" applyFill="1" applyBorder="1"/>
    <xf numFmtId="0" fontId="7" fillId="0" borderId="0" xfId="0" applyFont="1" applyBorder="1"/>
    <xf numFmtId="0" fontId="8" fillId="0" borderId="0" xfId="0" applyFont="1" applyBorder="1"/>
    <xf numFmtId="0" fontId="0" fillId="0" borderId="6" xfId="0" applyBorder="1"/>
    <xf numFmtId="0" fontId="0" fillId="0" borderId="11" xfId="0" applyBorder="1"/>
    <xf numFmtId="0" fontId="0" fillId="0" borderId="12" xfId="0" applyBorder="1"/>
    <xf numFmtId="0" fontId="4" fillId="0" borderId="11" xfId="0" applyFont="1" applyBorder="1"/>
    <xf numFmtId="0" fontId="10" fillId="2" borderId="11" xfId="0" applyFont="1" applyFill="1" applyBorder="1"/>
    <xf numFmtId="0" fontId="10" fillId="2" borderId="11" xfId="0" applyFont="1" applyFill="1" applyBorder="1" applyAlignment="1">
      <alignment wrapText="1"/>
    </xf>
    <xf numFmtId="0" fontId="3" fillId="0" borderId="11" xfId="0" applyFont="1" applyFill="1" applyBorder="1"/>
    <xf numFmtId="0" fontId="0" fillId="0" borderId="12" xfId="0" applyBorder="1" applyAlignment="1"/>
    <xf numFmtId="0" fontId="10" fillId="2" borderId="12" xfId="0" applyFont="1" applyFill="1" applyBorder="1"/>
    <xf numFmtId="0" fontId="11" fillId="0" borderId="11" xfId="0" applyFont="1" applyBorder="1" applyProtection="1">
      <protection hidden="1"/>
    </xf>
    <xf numFmtId="0" fontId="6" fillId="0" borderId="11" xfId="0" applyFont="1" applyFill="1" applyBorder="1" applyAlignment="1">
      <alignment horizontal="right"/>
    </xf>
    <xf numFmtId="0" fontId="8" fillId="0" borderId="12" xfId="0" applyFont="1" applyBorder="1"/>
    <xf numFmtId="0" fontId="0" fillId="0" borderId="5" xfId="0" applyBorder="1"/>
    <xf numFmtId="0" fontId="0" fillId="0" borderId="7" xfId="0" applyBorder="1"/>
    <xf numFmtId="0" fontId="8" fillId="0" borderId="8" xfId="0" applyFont="1" applyBorder="1" applyAlignment="1">
      <alignment horizontal="center"/>
    </xf>
    <xf numFmtId="0" fontId="10" fillId="2" borderId="11" xfId="0" applyFont="1" applyFill="1" applyBorder="1" applyAlignment="1">
      <alignment horizontal="center"/>
    </xf>
    <xf numFmtId="0" fontId="6" fillId="0" borderId="12" xfId="0" applyFont="1" applyFill="1" applyBorder="1" applyAlignment="1">
      <alignment horizontal="left"/>
    </xf>
    <xf numFmtId="0" fontId="8" fillId="5" borderId="1" xfId="0" applyFont="1" applyFill="1" applyBorder="1" applyAlignment="1" applyProtection="1">
      <alignment horizontal="left"/>
      <protection locked="0"/>
    </xf>
    <xf numFmtId="0" fontId="0" fillId="0" borderId="0" xfId="0" applyBorder="1" applyAlignment="1">
      <alignment horizontal="center"/>
    </xf>
    <xf numFmtId="0" fontId="0" fillId="0" borderId="10" xfId="0" applyBorder="1" applyAlignment="1">
      <alignment horizontal="center"/>
    </xf>
    <xf numFmtId="3" fontId="8" fillId="5" borderId="1" xfId="0" applyNumberFormat="1" applyFont="1" applyFill="1" applyBorder="1" applyAlignment="1" applyProtection="1">
      <alignment horizontal="center"/>
      <protection locked="0"/>
    </xf>
    <xf numFmtId="0" fontId="4" fillId="0" borderId="0" xfId="0" applyFont="1"/>
    <xf numFmtId="0" fontId="8" fillId="0" borderId="0" xfId="0" applyFont="1" applyAlignment="1">
      <alignment horizontal="center" wrapText="1"/>
    </xf>
    <xf numFmtId="0" fontId="16" fillId="6" borderId="0" xfId="0" applyFont="1" applyFill="1"/>
    <xf numFmtId="0" fontId="0" fillId="6" borderId="0" xfId="0" applyFill="1"/>
    <xf numFmtId="0" fontId="18" fillId="6" borderId="0" xfId="0" applyFont="1" applyFill="1" applyAlignment="1">
      <alignment horizontal="center" wrapText="1"/>
    </xf>
    <xf numFmtId="0" fontId="19" fillId="0" borderId="3" xfId="0" applyFont="1" applyBorder="1" applyAlignment="1">
      <alignment horizontal="center"/>
    </xf>
    <xf numFmtId="0" fontId="19" fillId="0" borderId="4" xfId="0" applyFont="1" applyBorder="1" applyAlignment="1">
      <alignment horizontal="center"/>
    </xf>
    <xf numFmtId="0" fontId="0" fillId="0" borderId="0" xfId="0" applyBorder="1" applyAlignment="1"/>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Border="1" applyAlignment="1"/>
    <xf numFmtId="0" fontId="20" fillId="0" borderId="0" xfId="0" applyFont="1" applyBorder="1" applyAlignment="1">
      <alignment horizontal="center"/>
    </xf>
    <xf numFmtId="0" fontId="21" fillId="0" borderId="12" xfId="0" applyFont="1" applyBorder="1" applyAlignment="1">
      <alignment horizontal="center"/>
    </xf>
    <xf numFmtId="0" fontId="20" fillId="0" borderId="6" xfId="0" applyFont="1" applyBorder="1" applyAlignment="1">
      <alignment horizontal="center"/>
    </xf>
    <xf numFmtId="0" fontId="21" fillId="0" borderId="7" xfId="0" applyFont="1" applyBorder="1" applyAlignment="1">
      <alignment horizontal="center"/>
    </xf>
    <xf numFmtId="0" fontId="0" fillId="0" borderId="0" xfId="0" applyAlignment="1">
      <alignment horizontal="center"/>
    </xf>
    <xf numFmtId="0" fontId="0" fillId="0" borderId="5" xfId="0" applyBorder="1" applyAlignment="1"/>
    <xf numFmtId="0" fontId="0" fillId="0" borderId="6" xfId="0" applyBorder="1" applyAlignment="1"/>
    <xf numFmtId="0" fontId="21" fillId="0" borderId="0"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6" fillId="3" borderId="0" xfId="0" applyFont="1" applyFill="1"/>
    <xf numFmtId="0" fontId="0" fillId="3" borderId="0" xfId="0" applyFill="1"/>
    <xf numFmtId="0" fontId="4" fillId="3" borderId="4" xfId="0" applyFont="1" applyFill="1" applyBorder="1" applyAlignment="1">
      <alignment horizontal="center" wrapText="1"/>
    </xf>
    <xf numFmtId="0" fontId="4" fillId="3" borderId="5" xfId="0" applyFont="1" applyFill="1" applyBorder="1" applyAlignment="1">
      <alignment horizontal="center"/>
    </xf>
    <xf numFmtId="0" fontId="4" fillId="3" borderId="7" xfId="0" applyFont="1" applyFill="1" applyBorder="1" applyAlignment="1">
      <alignment horizontal="center"/>
    </xf>
    <xf numFmtId="169" fontId="6" fillId="3" borderId="0" xfId="2" applyNumberFormat="1" applyFont="1" applyFill="1" applyBorder="1" applyAlignment="1">
      <alignment horizontal="right"/>
    </xf>
    <xf numFmtId="169" fontId="0" fillId="3" borderId="2" xfId="2" applyNumberFormat="1" applyFont="1" applyFill="1" applyBorder="1"/>
    <xf numFmtId="169" fontId="0" fillId="3" borderId="4" xfId="2" applyNumberFormat="1" applyFont="1" applyFill="1" applyBorder="1"/>
    <xf numFmtId="165" fontId="0" fillId="3" borderId="2" xfId="3" applyNumberFormat="1" applyFont="1" applyFill="1" applyBorder="1"/>
    <xf numFmtId="165" fontId="0" fillId="3" borderId="3" xfId="3" applyNumberFormat="1" applyFont="1" applyFill="1" applyBorder="1"/>
    <xf numFmtId="165" fontId="0" fillId="3" borderId="4" xfId="0" applyNumberFormat="1" applyFill="1" applyBorder="1"/>
    <xf numFmtId="170" fontId="6" fillId="3" borderId="0" xfId="0" applyNumberFormat="1" applyFont="1" applyFill="1" applyAlignment="1">
      <alignment horizontal="right"/>
    </xf>
    <xf numFmtId="0" fontId="0" fillId="3" borderId="11" xfId="0" applyFill="1" applyBorder="1"/>
    <xf numFmtId="169" fontId="0" fillId="3" borderId="11" xfId="2" applyNumberFormat="1" applyFont="1" applyFill="1" applyBorder="1"/>
    <xf numFmtId="169" fontId="0" fillId="3" borderId="12" xfId="2" applyNumberFormat="1" applyFont="1" applyFill="1" applyBorder="1"/>
    <xf numFmtId="165" fontId="0" fillId="3" borderId="11" xfId="3" applyNumberFormat="1" applyFont="1" applyFill="1" applyBorder="1"/>
    <xf numFmtId="165" fontId="0" fillId="3" borderId="0" xfId="3" applyNumberFormat="1" applyFont="1" applyFill="1" applyBorder="1"/>
    <xf numFmtId="165" fontId="0" fillId="3" borderId="12" xfId="3" applyNumberFormat="1" applyFont="1" applyFill="1" applyBorder="1"/>
    <xf numFmtId="169" fontId="0" fillId="3" borderId="5" xfId="2" applyNumberFormat="1" applyFont="1" applyFill="1" applyBorder="1"/>
    <xf numFmtId="169" fontId="0" fillId="3" borderId="7" xfId="2" applyNumberFormat="1" applyFont="1" applyFill="1" applyBorder="1"/>
    <xf numFmtId="165" fontId="0" fillId="3" borderId="5" xfId="3" applyNumberFormat="1" applyFont="1" applyFill="1" applyBorder="1"/>
    <xf numFmtId="165" fontId="0" fillId="3" borderId="6" xfId="3" applyNumberFormat="1" applyFont="1" applyFill="1" applyBorder="1"/>
    <xf numFmtId="165" fontId="0" fillId="3" borderId="7" xfId="3" applyNumberFormat="1" applyFont="1" applyFill="1" applyBorder="1"/>
    <xf numFmtId="0" fontId="0" fillId="3" borderId="0" xfId="0" applyFill="1" applyBorder="1"/>
    <xf numFmtId="169" fontId="0" fillId="3" borderId="0" xfId="2" applyNumberFormat="1" applyFont="1" applyFill="1" applyBorder="1"/>
    <xf numFmtId="170" fontId="6" fillId="3" borderId="0" xfId="3" applyNumberFormat="1" applyFont="1" applyFill="1" applyBorder="1"/>
    <xf numFmtId="0" fontId="0" fillId="3" borderId="0" xfId="0" applyFill="1" applyAlignment="1">
      <alignment horizontal="right"/>
    </xf>
    <xf numFmtId="170" fontId="0" fillId="3" borderId="0" xfId="0" applyNumberFormat="1" applyFill="1" applyAlignment="1">
      <alignment horizontal="right"/>
    </xf>
    <xf numFmtId="170" fontId="6" fillId="3" borderId="0" xfId="2" applyNumberFormat="1" applyFont="1" applyFill="1" applyBorder="1" applyAlignment="1">
      <alignment horizontal="right"/>
    </xf>
    <xf numFmtId="165" fontId="0" fillId="3" borderId="2" xfId="0" applyNumberFormat="1" applyFill="1" applyBorder="1"/>
    <xf numFmtId="165" fontId="0" fillId="3" borderId="3" xfId="0" applyNumberFormat="1" applyFill="1" applyBorder="1"/>
    <xf numFmtId="165" fontId="0" fillId="3" borderId="11" xfId="0" applyNumberFormat="1" applyFill="1" applyBorder="1"/>
    <xf numFmtId="165" fontId="0" fillId="3" borderId="0" xfId="0" applyNumberFormat="1" applyFill="1" applyBorder="1"/>
    <xf numFmtId="165" fontId="0" fillId="3" borderId="12" xfId="0" applyNumberFormat="1" applyFill="1" applyBorder="1"/>
    <xf numFmtId="165" fontId="0" fillId="3" borderId="5" xfId="0" applyNumberFormat="1" applyFill="1" applyBorder="1"/>
    <xf numFmtId="165" fontId="0" fillId="3" borderId="6" xfId="0" applyNumberFormat="1" applyFill="1" applyBorder="1"/>
    <xf numFmtId="165" fontId="0" fillId="3" borderId="7" xfId="0" applyNumberFormat="1" applyFill="1" applyBorder="1"/>
    <xf numFmtId="165" fontId="6" fillId="3" borderId="0" xfId="3" applyNumberFormat="1" applyFont="1" applyFill="1" applyBorder="1"/>
    <xf numFmtId="0" fontId="4" fillId="3" borderId="0" xfId="0" applyFont="1" applyFill="1"/>
    <xf numFmtId="0" fontId="4" fillId="4" borderId="8" xfId="0" applyFont="1" applyFill="1" applyBorder="1"/>
    <xf numFmtId="0" fontId="0" fillId="4" borderId="9" xfId="0" applyFill="1" applyBorder="1"/>
    <xf numFmtId="0" fontId="0" fillId="4" borderId="10" xfId="0" applyFill="1" applyBorder="1"/>
    <xf numFmtId="0" fontId="0" fillId="4" borderId="0" xfId="0" applyFill="1"/>
    <xf numFmtId="0" fontId="4" fillId="4" borderId="1" xfId="0" applyFont="1" applyFill="1" applyBorder="1" applyAlignment="1">
      <alignment horizontal="center" wrapText="1"/>
    </xf>
    <xf numFmtId="0" fontId="0" fillId="3" borderId="1" xfId="0" applyFill="1" applyBorder="1" applyAlignment="1">
      <alignment horizontal="left" vertical="center" wrapText="1"/>
    </xf>
    <xf numFmtId="164" fontId="0" fillId="3" borderId="1" xfId="3" applyNumberFormat="1" applyFont="1" applyFill="1" applyBorder="1" applyAlignment="1">
      <alignment vertical="center"/>
    </xf>
    <xf numFmtId="164" fontId="0" fillId="3" borderId="1" xfId="3" applyNumberFormat="1" applyFont="1" applyFill="1" applyBorder="1" applyAlignment="1">
      <alignment horizontal="center" vertical="center"/>
    </xf>
    <xf numFmtId="0" fontId="0" fillId="4" borderId="1" xfId="0" applyFont="1" applyFill="1" applyBorder="1" applyAlignment="1">
      <alignment horizontal="left" vertical="center" wrapText="1"/>
    </xf>
    <xf numFmtId="164" fontId="0" fillId="4" borderId="1" xfId="3" applyNumberFormat="1" applyFont="1" applyFill="1" applyBorder="1" applyAlignment="1">
      <alignment vertical="center"/>
    </xf>
    <xf numFmtId="0" fontId="0" fillId="0" borderId="1" xfId="0" applyFont="1" applyBorder="1" applyAlignment="1">
      <alignment horizontal="left" vertical="center" wrapText="1"/>
    </xf>
    <xf numFmtId="164" fontId="0" fillId="0" borderId="1" xfId="3" applyNumberFormat="1" applyFont="1" applyBorder="1" applyAlignment="1">
      <alignment vertical="center"/>
    </xf>
    <xf numFmtId="0" fontId="0" fillId="4" borderId="13"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4" fillId="3" borderId="0" xfId="0" applyFont="1" applyFill="1" applyAlignment="1">
      <alignment vertical="center"/>
    </xf>
    <xf numFmtId="0" fontId="0" fillId="3" borderId="0" xfId="0" applyFill="1" applyAlignment="1">
      <alignment vertical="center"/>
    </xf>
    <xf numFmtId="171" fontId="0" fillId="3" borderId="0" xfId="0" applyNumberFormat="1" applyFill="1" applyAlignment="1">
      <alignment vertical="center"/>
    </xf>
    <xf numFmtId="0" fontId="22" fillId="3" borderId="0" xfId="0" applyFont="1" applyFill="1" applyAlignment="1">
      <alignment vertical="center"/>
    </xf>
    <xf numFmtId="0" fontId="0" fillId="0" borderId="0" xfId="0" applyAlignment="1">
      <alignment vertical="center"/>
    </xf>
    <xf numFmtId="171" fontId="0" fillId="0" borderId="0" xfId="0" applyNumberFormat="1" applyAlignment="1">
      <alignment vertical="center"/>
    </xf>
    <xf numFmtId="0" fontId="4" fillId="0" borderId="0" xfId="0" applyFont="1" applyAlignment="1">
      <alignment vertical="center"/>
    </xf>
    <xf numFmtId="0" fontId="16" fillId="0" borderId="0" xfId="0" applyFont="1" applyAlignment="1">
      <alignment vertical="center"/>
    </xf>
    <xf numFmtId="0" fontId="4" fillId="4" borderId="0" xfId="0" applyFont="1" applyFill="1" applyAlignment="1">
      <alignment vertical="center"/>
    </xf>
    <xf numFmtId="0" fontId="0" fillId="4" borderId="0" xfId="0" applyFill="1" applyAlignment="1">
      <alignment vertical="center"/>
    </xf>
    <xf numFmtId="0" fontId="4" fillId="4" borderId="0" xfId="0" applyFont="1" applyFill="1" applyAlignment="1">
      <alignment horizontal="center" vertical="center" wrapText="1"/>
    </xf>
    <xf numFmtId="0" fontId="0" fillId="0" borderId="1" xfId="0" applyBorder="1" applyAlignment="1">
      <alignment vertical="center"/>
    </xf>
    <xf numFmtId="171" fontId="0" fillId="0" borderId="1" xfId="3" applyNumberFormat="1" applyFont="1" applyBorder="1" applyAlignment="1">
      <alignment vertical="center"/>
    </xf>
    <xf numFmtId="0" fontId="4" fillId="7" borderId="1" xfId="0" applyFont="1" applyFill="1" applyBorder="1" applyAlignment="1">
      <alignment horizontal="center" vertical="center"/>
    </xf>
    <xf numFmtId="171" fontId="0" fillId="7" borderId="1" xfId="3" applyNumberFormat="1" applyFont="1" applyFill="1" applyBorder="1" applyAlignment="1">
      <alignment vertical="center"/>
    </xf>
    <xf numFmtId="0" fontId="0" fillId="0" borderId="1" xfId="0" applyFont="1" applyBorder="1" applyAlignment="1">
      <alignment vertical="center"/>
    </xf>
    <xf numFmtId="0" fontId="4" fillId="0" borderId="0" xfId="0" applyFont="1" applyBorder="1" applyAlignment="1">
      <alignment horizontal="center" vertical="center"/>
    </xf>
    <xf numFmtId="0" fontId="0" fillId="7" borderId="1" xfId="0" applyFont="1" applyFill="1" applyBorder="1" applyAlignment="1">
      <alignment horizontal="center" vertical="center"/>
    </xf>
    <xf numFmtId="0" fontId="4" fillId="0" borderId="0" xfId="0" applyFont="1" applyFill="1" applyBorder="1" applyAlignment="1">
      <alignment horizontal="center" vertical="center"/>
    </xf>
    <xf numFmtId="171" fontId="0" fillId="0" borderId="0" xfId="3" applyNumberFormat="1" applyFont="1" applyBorder="1" applyAlignment="1">
      <alignment vertical="center"/>
    </xf>
    <xf numFmtId="0" fontId="16" fillId="0" borderId="0" xfId="0" applyFont="1"/>
    <xf numFmtId="165" fontId="0" fillId="0" borderId="0" xfId="0" applyNumberFormat="1"/>
    <xf numFmtId="0" fontId="4" fillId="3" borderId="12" xfId="0" applyFont="1"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166" fontId="0" fillId="0" borderId="0" xfId="0" applyNumberFormat="1"/>
    <xf numFmtId="171" fontId="0" fillId="0" borderId="9" xfId="3" applyNumberFormat="1" applyFont="1" applyBorder="1"/>
    <xf numFmtId="0" fontId="0" fillId="0" borderId="2" xfId="0" applyBorder="1" applyAlignment="1">
      <alignment horizontal="center"/>
    </xf>
    <xf numFmtId="0" fontId="0" fillId="0" borderId="4" xfId="0" applyBorder="1" applyAlignment="1">
      <alignment horizontal="center"/>
    </xf>
    <xf numFmtId="171" fontId="1" fillId="0" borderId="5" xfId="3" applyNumberFormat="1" applyFont="1" applyBorder="1" applyAlignment="1">
      <alignment horizontal="center" vertical="center"/>
    </xf>
    <xf numFmtId="171" fontId="1" fillId="0" borderId="7" xfId="3" applyNumberFormat="1" applyFont="1" applyBorder="1" applyAlignment="1">
      <alignment horizontal="center" vertical="center"/>
    </xf>
    <xf numFmtId="171" fontId="0" fillId="0" borderId="5" xfId="3" applyNumberFormat="1" applyFont="1" applyBorder="1"/>
    <xf numFmtId="171" fontId="0" fillId="0" borderId="7" xfId="3" applyNumberFormat="1" applyFont="1" applyBorder="1"/>
    <xf numFmtId="171" fontId="0" fillId="0" borderId="2" xfId="3" applyNumberFormat="1" applyFont="1" applyBorder="1"/>
    <xf numFmtId="171" fontId="0" fillId="0" borderId="3" xfId="0" applyNumberFormat="1" applyBorder="1"/>
    <xf numFmtId="171" fontId="0" fillId="0" borderId="4" xfId="0" applyNumberFormat="1" applyBorder="1"/>
    <xf numFmtId="171" fontId="0" fillId="0" borderId="11" xfId="3" applyNumberFormat="1" applyFont="1" applyBorder="1"/>
    <xf numFmtId="171" fontId="0" fillId="0" borderId="0" xfId="0" applyNumberFormat="1" applyBorder="1"/>
    <xf numFmtId="171" fontId="0" fillId="0" borderId="12" xfId="0" applyNumberFormat="1" applyBorder="1"/>
    <xf numFmtId="171" fontId="0" fillId="0" borderId="6" xfId="0" applyNumberFormat="1" applyBorder="1"/>
    <xf numFmtId="166" fontId="0" fillId="0" borderId="6" xfId="0" applyNumberFormat="1" applyBorder="1"/>
    <xf numFmtId="171" fontId="0" fillId="0" borderId="7" xfId="0" applyNumberFormat="1" applyBorder="1"/>
    <xf numFmtId="166" fontId="0" fillId="0" borderId="2" xfId="0" applyNumberFormat="1" applyBorder="1"/>
    <xf numFmtId="166" fontId="0" fillId="0" borderId="3" xfId="0" applyNumberFormat="1" applyBorder="1"/>
    <xf numFmtId="166" fontId="0" fillId="0" borderId="4" xfId="0" applyNumberFormat="1" applyBorder="1"/>
    <xf numFmtId="166" fontId="0" fillId="0" borderId="5" xfId="0" applyNumberFormat="1" applyBorder="1"/>
    <xf numFmtId="166" fontId="0" fillId="0" borderId="7" xfId="0" applyNumberFormat="1" applyBorder="1"/>
    <xf numFmtId="171" fontId="0" fillId="4" borderId="2" xfId="3" applyNumberFormat="1" applyFont="1" applyFill="1" applyBorder="1"/>
    <xf numFmtId="171" fontId="0" fillId="4" borderId="3" xfId="3" applyNumberFormat="1" applyFont="1" applyFill="1" applyBorder="1"/>
    <xf numFmtId="171" fontId="0" fillId="4" borderId="4" xfId="3" applyNumberFormat="1" applyFont="1" applyFill="1" applyBorder="1"/>
    <xf numFmtId="171" fontId="0" fillId="4" borderId="5" xfId="3" applyNumberFormat="1" applyFont="1" applyFill="1" applyBorder="1"/>
    <xf numFmtId="171" fontId="0" fillId="4" borderId="6" xfId="3" applyNumberFormat="1" applyFont="1" applyFill="1" applyBorder="1"/>
    <xf numFmtId="171" fontId="0" fillId="4" borderId="7" xfId="3" applyNumberFormat="1" applyFont="1" applyFill="1" applyBorder="1"/>
    <xf numFmtId="171" fontId="0" fillId="0" borderId="1" xfId="3" applyNumberFormat="1" applyFont="1" applyBorder="1"/>
    <xf numFmtId="0" fontId="23" fillId="0" borderId="0" xfId="0" applyFont="1"/>
    <xf numFmtId="0" fontId="3" fillId="2" borderId="0" xfId="0" applyFont="1" applyFill="1"/>
    <xf numFmtId="0" fontId="3" fillId="2" borderId="11" xfId="0" applyFont="1" applyFill="1" applyBorder="1"/>
    <xf numFmtId="0" fontId="3" fillId="2" borderId="0" xfId="0" applyFont="1" applyFill="1" applyBorder="1"/>
    <xf numFmtId="0" fontId="0" fillId="0" borderId="0" xfId="0" applyBorder="1" applyAlignment="1">
      <alignment horizontal="left"/>
    </xf>
    <xf numFmtId="169" fontId="0" fillId="0" borderId="0" xfId="2" applyNumberFormat="1" applyFont="1" applyBorder="1" applyAlignment="1">
      <alignment horizontal="left"/>
    </xf>
    <xf numFmtId="0" fontId="11" fillId="2" borderId="13" xfId="0" applyFont="1" applyFill="1" applyBorder="1" applyAlignment="1">
      <alignment horizontal="center"/>
    </xf>
    <xf numFmtId="0" fontId="11" fillId="2" borderId="13" xfId="0" applyFont="1" applyFill="1" applyBorder="1" applyAlignment="1">
      <alignment horizontal="right"/>
    </xf>
    <xf numFmtId="0" fontId="11" fillId="2" borderId="14" xfId="0" applyFont="1" applyFill="1" applyBorder="1" applyAlignment="1">
      <alignment horizontal="right"/>
    </xf>
    <xf numFmtId="0" fontId="8" fillId="5" borderId="1" xfId="0" applyFont="1" applyFill="1" applyBorder="1" applyAlignment="1" applyProtection="1">
      <alignment horizontal="center"/>
    </xf>
    <xf numFmtId="1" fontId="8" fillId="5" borderId="1" xfId="0" applyNumberFormat="1" applyFont="1" applyFill="1" applyBorder="1" applyAlignment="1" applyProtection="1">
      <alignment horizontal="center"/>
      <protection locked="0"/>
    </xf>
    <xf numFmtId="0" fontId="12" fillId="0" borderId="0" xfId="1" applyBorder="1" applyAlignment="1">
      <alignment horizontal="right"/>
    </xf>
    <xf numFmtId="0" fontId="0" fillId="0" borderId="12" xfId="0" applyBorder="1" applyAlignment="1">
      <alignment horizontal="right"/>
    </xf>
    <xf numFmtId="0" fontId="0" fillId="0" borderId="0" xfId="0" applyBorder="1" applyAlignment="1">
      <alignment horizontal="right"/>
    </xf>
    <xf numFmtId="0" fontId="8" fillId="5" borderId="8"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6" fillId="4" borderId="11" xfId="0" applyFont="1" applyFill="1" applyBorder="1" applyAlignment="1">
      <alignment wrapText="1"/>
    </xf>
    <xf numFmtId="0" fontId="0" fillId="4" borderId="0" xfId="0" applyFill="1" applyBorder="1" applyAlignment="1">
      <alignment wrapText="1"/>
    </xf>
    <xf numFmtId="0" fontId="0" fillId="4" borderId="12" xfId="0" applyFill="1" applyBorder="1" applyAlignment="1">
      <alignment wrapText="1"/>
    </xf>
    <xf numFmtId="0" fontId="8" fillId="5" borderId="9" xfId="0" applyFont="1" applyFill="1" applyBorder="1" applyAlignment="1" applyProtection="1">
      <alignment horizontal="left"/>
      <protection locked="0"/>
    </xf>
    <xf numFmtId="168" fontId="8" fillId="5" borderId="8" xfId="0" applyNumberFormat="1" applyFont="1" applyFill="1" applyBorder="1" applyAlignment="1" applyProtection="1">
      <alignment horizontal="left"/>
      <protection locked="0"/>
    </xf>
    <xf numFmtId="168" fontId="8" fillId="5" borderId="9" xfId="0" applyNumberFormat="1" applyFont="1" applyFill="1" applyBorder="1" applyAlignment="1" applyProtection="1">
      <alignment horizontal="left"/>
      <protection locked="0"/>
    </xf>
    <xf numFmtId="168" fontId="8" fillId="5" borderId="10" xfId="0" applyNumberFormat="1" applyFont="1" applyFill="1" applyBorder="1" applyAlignment="1" applyProtection="1">
      <alignment horizontal="left"/>
      <protection locked="0"/>
    </xf>
    <xf numFmtId="0" fontId="6" fillId="4" borderId="11" xfId="0" applyFont="1" applyFill="1" applyBorder="1" applyAlignment="1">
      <alignment vertical="top" wrapText="1"/>
    </xf>
    <xf numFmtId="0" fontId="6" fillId="4" borderId="0" xfId="0" applyFont="1" applyFill="1" applyBorder="1" applyAlignment="1">
      <alignment vertical="top" wrapText="1"/>
    </xf>
    <xf numFmtId="0" fontId="6" fillId="4" borderId="12" xfId="0" applyFont="1" applyFill="1" applyBorder="1" applyAlignment="1">
      <alignment vertical="top" wrapText="1"/>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9" fillId="0" borderId="0" xfId="0" applyFont="1" applyBorder="1" applyAlignment="1">
      <alignment wrapText="1"/>
    </xf>
    <xf numFmtId="0" fontId="8" fillId="0" borderId="0" xfId="0" applyFont="1" applyBorder="1" applyAlignment="1">
      <alignment wrapText="1"/>
    </xf>
    <xf numFmtId="0" fontId="8" fillId="0" borderId="12" xfId="0" applyFont="1" applyBorder="1" applyAlignment="1">
      <alignment wrapText="1"/>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10" fillId="2" borderId="9" xfId="0" applyFont="1" applyFill="1" applyBorder="1" applyAlignment="1"/>
    <xf numFmtId="0" fontId="0" fillId="0" borderId="9" xfId="0" applyBorder="1" applyAlignment="1"/>
    <xf numFmtId="14" fontId="8" fillId="5" borderId="8" xfId="0" applyNumberFormat="1" applyFont="1" applyFill="1" applyBorder="1" applyAlignment="1" applyProtection="1">
      <alignment horizontal="left"/>
      <protection locked="0"/>
    </xf>
    <xf numFmtId="0" fontId="10" fillId="2" borderId="0" xfId="0" applyFont="1" applyFill="1" applyBorder="1" applyAlignment="1"/>
    <xf numFmtId="0" fontId="10" fillId="2" borderId="0" xfId="0" applyFont="1" applyFill="1" applyBorder="1" applyAlignment="1">
      <alignment horizontal="center"/>
    </xf>
    <xf numFmtId="0" fontId="0" fillId="0" borderId="0" xfId="0" applyBorder="1" applyAlignment="1">
      <alignment horizontal="center"/>
    </xf>
    <xf numFmtId="168" fontId="8" fillId="0" borderId="9" xfId="0" applyNumberFormat="1" applyFont="1" applyBorder="1" applyAlignment="1">
      <alignment horizontal="center"/>
    </xf>
    <xf numFmtId="0" fontId="0" fillId="0" borderId="10" xfId="0" applyBorder="1" applyAlignment="1">
      <alignment horizontal="center"/>
    </xf>
    <xf numFmtId="0" fontId="13" fillId="0" borderId="8" xfId="0" applyFont="1" applyBorder="1" applyAlignment="1">
      <alignment horizontal="center"/>
    </xf>
    <xf numFmtId="0" fontId="14" fillId="0" borderId="9" xfId="0" applyFont="1" applyBorder="1" applyAlignment="1"/>
    <xf numFmtId="0" fontId="0" fillId="0" borderId="0" xfId="0" applyFont="1" applyBorder="1" applyAlignment="1"/>
    <xf numFmtId="0" fontId="8" fillId="5" borderId="8" xfId="0" applyFont="1" applyFill="1" applyBorder="1" applyAlignment="1" applyProtection="1">
      <alignment horizontal="center"/>
      <protection locked="0"/>
    </xf>
    <xf numFmtId="0" fontId="0" fillId="0" borderId="10" xfId="0" applyBorder="1" applyAlignment="1" applyProtection="1">
      <protection locked="0"/>
    </xf>
    <xf numFmtId="0" fontId="0" fillId="0" borderId="11" xfId="0" applyBorder="1" applyAlignment="1"/>
    <xf numFmtId="0" fontId="0" fillId="0" borderId="0" xfId="0" applyBorder="1" applyAlignment="1"/>
    <xf numFmtId="0" fontId="0" fillId="0" borderId="0" xfId="0" applyAlignment="1"/>
    <xf numFmtId="0" fontId="17" fillId="0" borderId="0" xfId="0" applyFont="1" applyAlignment="1"/>
    <xf numFmtId="0" fontId="0" fillId="0" borderId="2" xfId="0" applyBorder="1" applyAlignment="1"/>
    <xf numFmtId="0" fontId="0" fillId="0" borderId="3" xfId="0" applyBorder="1" applyAlignment="1"/>
    <xf numFmtId="0" fontId="0" fillId="0" borderId="5" xfId="0" applyBorder="1" applyAlignment="1"/>
    <xf numFmtId="0" fontId="0" fillId="0" borderId="6" xfId="0" applyBorder="1" applyAlignment="1"/>
    <xf numFmtId="0" fontId="0" fillId="0" borderId="5" xfId="0" applyFont="1" applyBorder="1" applyAlignment="1"/>
    <xf numFmtId="0" fontId="0" fillId="0" borderId="6" xfId="0" applyFont="1" applyBorder="1" applyAlignment="1"/>
    <xf numFmtId="0" fontId="16" fillId="6" borderId="0" xfId="0" applyFont="1" applyFill="1" applyAlignment="1"/>
    <xf numFmtId="0" fontId="4" fillId="3" borderId="6" xfId="0" applyFont="1" applyFill="1" applyBorder="1" applyAlignment="1">
      <alignment wrapText="1"/>
    </xf>
    <xf numFmtId="0" fontId="0" fillId="3" borderId="6" xfId="0" applyFill="1" applyBorder="1" applyAlignment="1"/>
    <xf numFmtId="0" fontId="11" fillId="2" borderId="0" xfId="0" applyFont="1" applyFill="1" applyAlignment="1">
      <alignment horizontal="center"/>
    </xf>
    <xf numFmtId="0" fontId="4" fillId="0" borderId="0" xfId="0" applyFont="1" applyAlignment="1"/>
    <xf numFmtId="0" fontId="15" fillId="2" borderId="13" xfId="0" applyFont="1" applyFill="1" applyBorder="1" applyAlignment="1">
      <alignment horizontal="right"/>
    </xf>
    <xf numFmtId="0" fontId="15" fillId="2" borderId="14" xfId="0" applyFont="1" applyFill="1" applyBorder="1" applyAlignment="1">
      <alignment horizontal="right"/>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3" borderId="13" xfId="0" applyFont="1" applyFill="1" applyBorder="1" applyAlignment="1">
      <alignment horizontal="center" wrapText="1"/>
    </xf>
    <xf numFmtId="0" fontId="4" fillId="3" borderId="15" xfId="0" applyFont="1" applyFill="1" applyBorder="1" applyAlignment="1">
      <alignment horizont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6" xfId="0" applyFont="1" applyFill="1" applyBorder="1" applyAlignment="1"/>
    <xf numFmtId="0" fontId="0" fillId="0" borderId="13" xfId="0" applyFill="1" applyBorder="1" applyAlignment="1">
      <alignment horizontal="center" wrapText="1"/>
    </xf>
    <xf numFmtId="0" fontId="0" fillId="0" borderId="15" xfId="0" applyFill="1" applyBorder="1" applyAlignment="1">
      <alignment horizont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22" fillId="3" borderId="0" xfId="0" applyFont="1" applyFill="1" applyAlignment="1">
      <alignment vertical="center" wrapText="1"/>
    </xf>
    <xf numFmtId="0" fontId="0" fillId="3" borderId="0" xfId="0" applyFill="1" applyAlignment="1">
      <alignment vertical="center" wrapText="1"/>
    </xf>
  </cellXfs>
  <cellStyles count="4">
    <cellStyle name="Comma" xfId="2" builtinId="3"/>
    <cellStyle name="Currency" xfId="3" builtinId="4"/>
    <cellStyle name="Hyperlink" xfId="1" builtinId="8"/>
    <cellStyle name="Normal" xfId="0" builtinId="0"/>
  </cellStyles>
  <dxfs count="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tif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73029</xdr:rowOff>
    </xdr:from>
    <xdr:to>
      <xdr:col>0</xdr:col>
      <xdr:colOff>1349375</xdr:colOff>
      <xdr:row>1</xdr:row>
      <xdr:rowOff>87692</xdr:rowOff>
    </xdr:to>
    <xdr:pic>
      <xdr:nvPicPr>
        <xdr:cNvPr id="2" name="Picture 1" descr="MCOECN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3029"/>
          <a:ext cx="1292225" cy="189288"/>
        </a:xfrm>
        <a:prstGeom prst="rect">
          <a:avLst/>
        </a:prstGeom>
      </xdr:spPr>
    </xdr:pic>
    <xdr:clientData/>
  </xdr:twoCellAnchor>
  <xdr:twoCellAnchor editAs="oneCell">
    <xdr:from>
      <xdr:col>5</xdr:col>
      <xdr:colOff>41272</xdr:colOff>
      <xdr:row>0</xdr:row>
      <xdr:rowOff>47628</xdr:rowOff>
    </xdr:from>
    <xdr:to>
      <xdr:col>6</xdr:col>
      <xdr:colOff>0</xdr:colOff>
      <xdr:row>1</xdr:row>
      <xdr:rowOff>107497</xdr:rowOff>
    </xdr:to>
    <xdr:pic>
      <xdr:nvPicPr>
        <xdr:cNvPr id="3" name="Picture 2"/>
        <xdr:cNvPicPr>
          <a:picLocks noChangeAspect="1"/>
        </xdr:cNvPicPr>
      </xdr:nvPicPr>
      <xdr:blipFill rotWithShape="1">
        <a:blip xmlns:r="http://schemas.openxmlformats.org/officeDocument/2006/relationships" r:embed="rId2"/>
        <a:srcRect b="49653"/>
        <a:stretch/>
      </xdr:blipFill>
      <xdr:spPr>
        <a:xfrm>
          <a:off x="5097460" y="47628"/>
          <a:ext cx="1752603" cy="234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952500</xdr:colOff>
      <xdr:row>3</xdr:row>
      <xdr:rowOff>177800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565400" cy="787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424039</xdr:colOff>
      <xdr:row>3</xdr:row>
      <xdr:rowOff>177800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2565400" cy="787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h/Desktop/March%202016%20SG%20Materials/Sungard%20Pricing%20Final/Contract%20Pricing/SungardeFPMaster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P Modules"/>
      <sheetName val="On-Premises"/>
      <sheetName val="SaaS"/>
      <sheetName val="Implementation C"/>
      <sheetName val="Implementation P"/>
      <sheetName val="OP-S ∆"/>
      <sheetName val="Waves"/>
      <sheetName val="Lic R-C Detail"/>
      <sheetName val="Imp R-C Detail"/>
      <sheetName val="R-C Sum"/>
      <sheetName val="Lookup"/>
    </sheetNames>
    <sheetDataSet>
      <sheetData sheetId="0"/>
      <sheetData sheetId="1">
        <row r="62">
          <cell r="D62">
            <v>0.5</v>
          </cell>
          <cell r="E62">
            <v>0.50249999999999995</v>
          </cell>
          <cell r="F62">
            <v>0.50501249999999986</v>
          </cell>
          <cell r="G62">
            <v>0.50753756249999982</v>
          </cell>
          <cell r="H62">
            <v>0.51007525031249978</v>
          </cell>
        </row>
      </sheetData>
      <sheetData sheetId="2"/>
      <sheetData sheetId="3"/>
      <sheetData sheetId="4"/>
      <sheetData sheetId="5"/>
      <sheetData sheetId="6"/>
      <sheetData sheetId="7">
        <row r="2">
          <cell r="O2">
            <v>1360</v>
          </cell>
          <cell r="T2">
            <v>1510766.1450000005</v>
          </cell>
          <cell r="V2">
            <v>2476811.6455268105</v>
          </cell>
        </row>
        <row r="70">
          <cell r="T70">
            <v>764165.68950914859</v>
          </cell>
          <cell r="V70">
            <v>544235.09189650102</v>
          </cell>
        </row>
        <row r="138">
          <cell r="T138">
            <v>765686.68404209986</v>
          </cell>
          <cell r="V138">
            <v>551684.09919724579</v>
          </cell>
        </row>
        <row r="206">
          <cell r="T206">
            <v>770556.79889083293</v>
          </cell>
          <cell r="V206">
            <v>559177.16815485363</v>
          </cell>
        </row>
        <row r="274">
          <cell r="T274">
            <v>783091.78079994861</v>
          </cell>
          <cell r="V274">
            <v>566714.88611121033</v>
          </cell>
        </row>
      </sheetData>
      <sheetData sheetId="8"/>
      <sheetData sheetId="9"/>
      <sheetData sheetId="10">
        <row r="59">
          <cell r="B59">
            <v>0.99</v>
          </cell>
          <cell r="C59">
            <v>0.99494999999999989</v>
          </cell>
          <cell r="D59">
            <v>0.99992474999999981</v>
          </cell>
          <cell r="E59">
            <v>1.0049243737499998</v>
          </cell>
          <cell r="F59">
            <v>1.0099489956187497</v>
          </cell>
        </row>
        <row r="60">
          <cell r="B60">
            <v>0.99</v>
          </cell>
          <cell r="C60">
            <v>0.99494999999999989</v>
          </cell>
          <cell r="D60">
            <v>0.99992474999999981</v>
          </cell>
          <cell r="E60">
            <v>1.0049243737499998</v>
          </cell>
          <cell r="F60">
            <v>1.0099489956187497</v>
          </cell>
        </row>
        <row r="84">
          <cell r="D84">
            <v>11590</v>
          </cell>
          <cell r="E84">
            <v>1690</v>
          </cell>
          <cell r="F84">
            <v>1712.5277000000001</v>
          </cell>
          <cell r="G84">
            <v>1735.3556942410003</v>
          </cell>
          <cell r="H84">
            <v>1758.4879856452328</v>
          </cell>
        </row>
        <row r="85">
          <cell r="D85">
            <v>8940</v>
          </cell>
          <cell r="E85">
            <v>1940</v>
          </cell>
          <cell r="F85">
            <v>1965.8602000000001</v>
          </cell>
          <cell r="G85">
            <v>1992.0651164660003</v>
          </cell>
          <cell r="H85">
            <v>2018.6193444684923</v>
          </cell>
        </row>
        <row r="86">
          <cell r="D86">
            <v>2250</v>
          </cell>
          <cell r="E86">
            <v>750</v>
          </cell>
          <cell r="F86">
            <v>759.99750000000006</v>
          </cell>
          <cell r="G86">
            <v>770.12826667500008</v>
          </cell>
          <cell r="H86">
            <v>780.39407646977793</v>
          </cell>
        </row>
        <row r="96">
          <cell r="D96">
            <v>21084</v>
          </cell>
          <cell r="E96">
            <v>22138.2</v>
          </cell>
          <cell r="F96">
            <v>23245.11</v>
          </cell>
          <cell r="G96">
            <v>24407.3655</v>
          </cell>
          <cell r="H96">
            <v>25627.733775000001</v>
          </cell>
        </row>
        <row r="106">
          <cell r="D106">
            <v>0.4345922961480741</v>
          </cell>
          <cell r="E106">
            <v>0.44763006503251629</v>
          </cell>
          <cell r="F106">
            <v>0.4610589669834918</v>
          </cell>
          <cell r="H106">
            <v>0.48913745807278647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get-efinancePLUS@mcoecn.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6"/>
  <sheetViews>
    <sheetView tabSelected="1" zoomScale="160" zoomScaleNormal="160" zoomScalePageLayoutView="160" workbookViewId="0">
      <selection activeCell="H19" sqref="H19"/>
    </sheetView>
  </sheetViews>
  <sheetFormatPr baseColWidth="10" defaultRowHeight="16" x14ac:dyDescent="0.2"/>
  <cols>
    <col min="1" max="1" width="21.5" customWidth="1"/>
    <col min="2" max="3" width="15" customWidth="1"/>
    <col min="4" max="4" width="10.5" customWidth="1"/>
    <col min="5" max="5" width="9.6640625" customWidth="1"/>
    <col min="6" max="6" width="23.5" customWidth="1"/>
  </cols>
  <sheetData>
    <row r="1" spans="1:6" ht="14" customHeight="1" x14ac:dyDescent="0.2">
      <c r="A1" s="1"/>
      <c r="B1" s="2"/>
      <c r="C1" s="2"/>
      <c r="D1" s="2"/>
      <c r="E1" s="2"/>
      <c r="F1" s="3"/>
    </row>
    <row r="2" spans="1:6" ht="11" customHeight="1" x14ac:dyDescent="0.2">
      <c r="A2" s="4"/>
      <c r="B2" s="5"/>
      <c r="C2" s="5"/>
      <c r="D2" s="5"/>
      <c r="E2" s="5"/>
      <c r="F2" s="6"/>
    </row>
    <row r="3" spans="1:6" ht="4" customHeight="1" x14ac:dyDescent="0.2">
      <c r="A3" s="20"/>
      <c r="B3" s="15"/>
      <c r="C3" s="15"/>
      <c r="D3" s="15"/>
      <c r="E3" s="15"/>
      <c r="F3" s="21"/>
    </row>
    <row r="4" spans="1:6" x14ac:dyDescent="0.2">
      <c r="A4" s="22" t="s">
        <v>26</v>
      </c>
      <c r="B4" s="15"/>
      <c r="C4" s="182" t="s">
        <v>48</v>
      </c>
      <c r="D4" s="182"/>
      <c r="E4" s="180" t="s">
        <v>49</v>
      </c>
      <c r="F4" s="181"/>
    </row>
    <row r="5" spans="1:6" x14ac:dyDescent="0.2">
      <c r="A5" s="192" t="s">
        <v>27</v>
      </c>
      <c r="B5" s="193"/>
      <c r="C5" s="193"/>
      <c r="D5" s="193"/>
      <c r="E5" s="193"/>
      <c r="F5" s="194"/>
    </row>
    <row r="6" spans="1:6" x14ac:dyDescent="0.2">
      <c r="A6" s="192"/>
      <c r="B6" s="193"/>
      <c r="C6" s="193"/>
      <c r="D6" s="193"/>
      <c r="E6" s="193"/>
      <c r="F6" s="194"/>
    </row>
    <row r="7" spans="1:6" x14ac:dyDescent="0.2">
      <c r="A7" s="192"/>
      <c r="B7" s="193"/>
      <c r="C7" s="193"/>
      <c r="D7" s="193"/>
      <c r="E7" s="193"/>
      <c r="F7" s="194"/>
    </row>
    <row r="8" spans="1:6" x14ac:dyDescent="0.2">
      <c r="A8" s="192"/>
      <c r="B8" s="193"/>
      <c r="C8" s="193"/>
      <c r="D8" s="193"/>
      <c r="E8" s="193"/>
      <c r="F8" s="194"/>
    </row>
    <row r="9" spans="1:6" x14ac:dyDescent="0.2">
      <c r="A9" s="192"/>
      <c r="B9" s="193"/>
      <c r="C9" s="193"/>
      <c r="D9" s="193"/>
      <c r="E9" s="193"/>
      <c r="F9" s="194"/>
    </row>
    <row r="10" spans="1:6" ht="52" customHeight="1" x14ac:dyDescent="0.2">
      <c r="A10" s="192"/>
      <c r="B10" s="193"/>
      <c r="C10" s="193"/>
      <c r="D10" s="193"/>
      <c r="E10" s="193"/>
      <c r="F10" s="194"/>
    </row>
    <row r="11" spans="1:6" s="8" customFormat="1" ht="14" customHeight="1" x14ac:dyDescent="0.2">
      <c r="A11" s="23" t="s">
        <v>0</v>
      </c>
      <c r="B11" s="36"/>
      <c r="C11" s="23" t="s">
        <v>50</v>
      </c>
      <c r="D11" s="39"/>
      <c r="E11" s="23" t="s">
        <v>51</v>
      </c>
      <c r="F11" s="178" t="str">
        <f>IF(D11&lt;3167,"A", IF(D11&lt;6393,"B",IF(D11&lt;18064,"C",IF(D11&gt;18063,"D"))))</f>
        <v>A</v>
      </c>
    </row>
    <row r="12" spans="1:6" s="8" customFormat="1" ht="14" customHeight="1" x14ac:dyDescent="0.2">
      <c r="A12" s="23" t="s">
        <v>31</v>
      </c>
      <c r="B12" s="183"/>
      <c r="C12" s="195"/>
      <c r="D12" s="195"/>
      <c r="E12" s="195"/>
      <c r="F12" s="196"/>
    </row>
    <row r="13" spans="1:6" s="8" customFormat="1" ht="14" customHeight="1" x14ac:dyDescent="0.2">
      <c r="A13" s="23" t="s">
        <v>1</v>
      </c>
      <c r="B13" s="183"/>
      <c r="C13" s="188"/>
      <c r="D13" s="188"/>
      <c r="E13" s="188"/>
      <c r="F13" s="184"/>
    </row>
    <row r="14" spans="1:6" s="8" customFormat="1" ht="14" customHeight="1" x14ac:dyDescent="0.2">
      <c r="A14" s="23" t="s">
        <v>2</v>
      </c>
      <c r="B14" s="183"/>
      <c r="C14" s="188"/>
      <c r="D14" s="188"/>
      <c r="E14" s="188"/>
      <c r="F14" s="184"/>
    </row>
    <row r="15" spans="1:6" s="8" customFormat="1" ht="14" customHeight="1" x14ac:dyDescent="0.2">
      <c r="A15" s="23" t="s">
        <v>3</v>
      </c>
      <c r="B15" s="183"/>
      <c r="C15" s="188"/>
      <c r="D15" s="188"/>
      <c r="E15" s="188"/>
      <c r="F15" s="184"/>
    </row>
    <row r="16" spans="1:6" s="8" customFormat="1" ht="14" customHeight="1" x14ac:dyDescent="0.2">
      <c r="A16" s="23" t="s">
        <v>4</v>
      </c>
      <c r="B16" s="183"/>
      <c r="C16" s="195"/>
      <c r="D16" s="195"/>
      <c r="E16" s="195"/>
      <c r="F16" s="196"/>
    </row>
    <row r="17" spans="1:6" s="8" customFormat="1" ht="14" customHeight="1" x14ac:dyDescent="0.2">
      <c r="A17" s="23" t="s">
        <v>5</v>
      </c>
      <c r="B17" s="183"/>
      <c r="C17" s="195"/>
      <c r="D17" s="203" t="s">
        <v>6</v>
      </c>
      <c r="E17" s="204"/>
      <c r="F17" s="179"/>
    </row>
    <row r="18" spans="1:6" s="8" customFormat="1" ht="14" customHeight="1" x14ac:dyDescent="0.2">
      <c r="A18" s="23" t="s">
        <v>28</v>
      </c>
      <c r="B18" s="183"/>
      <c r="C18" s="188"/>
      <c r="D18" s="188"/>
      <c r="E18" s="188"/>
      <c r="F18" s="184"/>
    </row>
    <row r="19" spans="1:6" s="8" customFormat="1" ht="14" customHeight="1" x14ac:dyDescent="0.2">
      <c r="A19" s="23" t="s">
        <v>7</v>
      </c>
      <c r="B19" s="183"/>
      <c r="C19" s="188"/>
      <c r="D19" s="188"/>
      <c r="E19" s="188"/>
      <c r="F19" s="184"/>
    </row>
    <row r="20" spans="1:6" s="8" customFormat="1" ht="14" customHeight="1" x14ac:dyDescent="0.2">
      <c r="A20" s="24" t="s">
        <v>46</v>
      </c>
      <c r="B20" s="189"/>
      <c r="C20" s="190"/>
      <c r="D20" s="190"/>
      <c r="E20" s="190"/>
      <c r="F20" s="191"/>
    </row>
    <row r="21" spans="1:6" s="8" customFormat="1" ht="14" customHeight="1" x14ac:dyDescent="0.2">
      <c r="A21" s="23" t="s">
        <v>29</v>
      </c>
      <c r="B21" s="183"/>
      <c r="C21" s="188"/>
      <c r="D21" s="188"/>
      <c r="E21" s="188"/>
      <c r="F21" s="184"/>
    </row>
    <row r="22" spans="1:6" s="8" customFormat="1" ht="14" customHeight="1" x14ac:dyDescent="0.2">
      <c r="A22" s="23" t="s">
        <v>30</v>
      </c>
      <c r="B22" s="205"/>
      <c r="C22" s="188"/>
      <c r="D22" s="188"/>
      <c r="E22" s="188"/>
      <c r="F22" s="184"/>
    </row>
    <row r="23" spans="1:6" ht="4" customHeight="1" x14ac:dyDescent="0.2">
      <c r="A23" s="25"/>
      <c r="B23" s="7"/>
      <c r="C23" s="7"/>
      <c r="D23" s="7"/>
      <c r="E23" s="7"/>
      <c r="F23" s="26"/>
    </row>
    <row r="24" spans="1:6" ht="23" customHeight="1" x14ac:dyDescent="0.2">
      <c r="A24" s="185" t="s">
        <v>37</v>
      </c>
      <c r="B24" s="186"/>
      <c r="C24" s="186"/>
      <c r="D24" s="186"/>
      <c r="E24" s="186"/>
      <c r="F24" s="187"/>
    </row>
    <row r="25" spans="1:6" s="8" customFormat="1" ht="14" customHeight="1" x14ac:dyDescent="0.2">
      <c r="A25" s="23" t="s">
        <v>8</v>
      </c>
      <c r="B25" s="16"/>
      <c r="C25" s="16" t="s">
        <v>9</v>
      </c>
      <c r="D25" s="206" t="s">
        <v>10</v>
      </c>
      <c r="E25" s="206"/>
      <c r="F25" s="27" t="s">
        <v>11</v>
      </c>
    </row>
    <row r="26" spans="1:6" s="8" customFormat="1" ht="14" customHeight="1" x14ac:dyDescent="0.2">
      <c r="A26" s="9" t="s">
        <v>12</v>
      </c>
      <c r="B26" s="10" t="s">
        <v>18</v>
      </c>
      <c r="C26" s="36"/>
      <c r="D26" s="183"/>
      <c r="E26" s="184"/>
      <c r="F26" s="36"/>
    </row>
    <row r="27" spans="1:6" s="8" customFormat="1" ht="14" customHeight="1" x14ac:dyDescent="0.2">
      <c r="A27" s="11" t="s">
        <v>13</v>
      </c>
      <c r="B27" s="12" t="s">
        <v>18</v>
      </c>
      <c r="C27" s="36"/>
      <c r="D27" s="183"/>
      <c r="E27" s="184"/>
      <c r="F27" s="36"/>
    </row>
    <row r="28" spans="1:6" s="8" customFormat="1" ht="14" customHeight="1" x14ac:dyDescent="0.2">
      <c r="A28" s="11" t="s">
        <v>14</v>
      </c>
      <c r="B28" s="12" t="s">
        <v>18</v>
      </c>
      <c r="C28" s="36"/>
      <c r="D28" s="183"/>
      <c r="E28" s="184"/>
      <c r="F28" s="36"/>
    </row>
    <row r="29" spans="1:6" s="8" customFormat="1" ht="14" customHeight="1" x14ac:dyDescent="0.2">
      <c r="A29" s="11" t="s">
        <v>15</v>
      </c>
      <c r="B29" s="12" t="s">
        <v>19</v>
      </c>
      <c r="C29" s="36"/>
      <c r="D29" s="183"/>
      <c r="E29" s="184"/>
      <c r="F29" s="36"/>
    </row>
    <row r="30" spans="1:6" s="8" customFormat="1" ht="14" customHeight="1" x14ac:dyDescent="0.2">
      <c r="A30" s="11" t="s">
        <v>16</v>
      </c>
      <c r="B30" s="12" t="s">
        <v>19</v>
      </c>
      <c r="C30" s="36"/>
      <c r="D30" s="183"/>
      <c r="E30" s="184"/>
      <c r="F30" s="36"/>
    </row>
    <row r="31" spans="1:6" s="8" customFormat="1" ht="14" customHeight="1" x14ac:dyDescent="0.2">
      <c r="A31" s="11" t="s">
        <v>17</v>
      </c>
      <c r="B31" s="12" t="s">
        <v>19</v>
      </c>
      <c r="C31" s="36"/>
      <c r="D31" s="183"/>
      <c r="E31" s="184"/>
      <c r="F31" s="36"/>
    </row>
    <row r="32" spans="1:6" s="8" customFormat="1" ht="14" customHeight="1" x14ac:dyDescent="0.2">
      <c r="A32" s="11" t="s">
        <v>35</v>
      </c>
      <c r="B32" s="12" t="s">
        <v>18</v>
      </c>
      <c r="C32" s="36"/>
      <c r="D32" s="183"/>
      <c r="E32" s="184"/>
      <c r="F32" s="36"/>
    </row>
    <row r="33" spans="1:6" s="8" customFormat="1" ht="14" customHeight="1" x14ac:dyDescent="0.2">
      <c r="A33" s="11" t="s">
        <v>34</v>
      </c>
      <c r="B33" s="12" t="s">
        <v>18</v>
      </c>
      <c r="C33" s="36"/>
      <c r="D33" s="183"/>
      <c r="E33" s="184"/>
      <c r="F33" s="36"/>
    </row>
    <row r="34" spans="1:6" s="8" customFormat="1" ht="14" customHeight="1" x14ac:dyDescent="0.2">
      <c r="A34" s="11" t="s">
        <v>32</v>
      </c>
      <c r="B34" s="12" t="s">
        <v>19</v>
      </c>
      <c r="C34" s="36"/>
      <c r="D34" s="183"/>
      <c r="E34" s="184"/>
      <c r="F34" s="36"/>
    </row>
    <row r="35" spans="1:6" s="8" customFormat="1" ht="14" customHeight="1" x14ac:dyDescent="0.2">
      <c r="A35" s="11" t="s">
        <v>33</v>
      </c>
      <c r="B35" s="12" t="s">
        <v>19</v>
      </c>
      <c r="C35" s="36"/>
      <c r="D35" s="183"/>
      <c r="E35" s="184"/>
      <c r="F35" s="36"/>
    </row>
    <row r="36" spans="1:6" s="8" customFormat="1" ht="14" customHeight="1" x14ac:dyDescent="0.2">
      <c r="A36" s="13" t="s">
        <v>36</v>
      </c>
      <c r="B36" s="14" t="s">
        <v>18</v>
      </c>
      <c r="C36" s="36"/>
      <c r="D36" s="183"/>
      <c r="E36" s="184"/>
      <c r="F36" s="36"/>
    </row>
    <row r="37" spans="1:6" ht="4" customHeight="1" x14ac:dyDescent="0.2">
      <c r="A37" s="28">
        <f>SUM(D42:D45)</f>
        <v>0</v>
      </c>
      <c r="B37" s="17"/>
      <c r="C37" s="15"/>
      <c r="D37" s="15"/>
      <c r="E37" s="15"/>
      <c r="F37" s="21"/>
    </row>
    <row r="38" spans="1:6" ht="27" customHeight="1" x14ac:dyDescent="0.2">
      <c r="A38" s="11" t="s">
        <v>41</v>
      </c>
      <c r="B38" s="197" t="s">
        <v>42</v>
      </c>
      <c r="C38" s="198"/>
      <c r="D38" s="198"/>
      <c r="E38" s="198"/>
      <c r="F38" s="199"/>
    </row>
    <row r="39" spans="1:6" ht="14" customHeight="1" x14ac:dyDescent="0.2">
      <c r="A39" s="29" t="s">
        <v>47</v>
      </c>
      <c r="B39" s="200"/>
      <c r="C39" s="201"/>
      <c r="D39" s="201"/>
      <c r="E39" s="201"/>
      <c r="F39" s="202"/>
    </row>
    <row r="40" spans="1:6" s="8" customFormat="1" ht="14" customHeight="1" x14ac:dyDescent="0.2">
      <c r="A40" s="11" t="s">
        <v>20</v>
      </c>
      <c r="B40" s="12" t="s">
        <v>38</v>
      </c>
      <c r="C40" s="18"/>
      <c r="D40" s="18"/>
      <c r="E40" s="18"/>
      <c r="F40" s="30"/>
    </row>
    <row r="41" spans="1:6" s="8" customFormat="1" ht="14" customHeight="1" x14ac:dyDescent="0.2">
      <c r="A41" s="34" t="s">
        <v>21</v>
      </c>
      <c r="B41" s="207" t="s">
        <v>39</v>
      </c>
      <c r="C41" s="208"/>
      <c r="D41" s="207" t="s">
        <v>40</v>
      </c>
      <c r="E41" s="213"/>
      <c r="F41" s="30"/>
    </row>
    <row r="42" spans="1:6" s="8" customFormat="1" ht="14" customHeight="1" x14ac:dyDescent="0.2">
      <c r="A42" s="33" t="s">
        <v>22</v>
      </c>
      <c r="B42" s="209">
        <v>42552</v>
      </c>
      <c r="C42" s="210"/>
      <c r="D42" s="214"/>
      <c r="E42" s="215"/>
      <c r="F42" s="35" t="s">
        <v>164</v>
      </c>
    </row>
    <row r="43" spans="1:6" s="8" customFormat="1" ht="14" customHeight="1" x14ac:dyDescent="0.2">
      <c r="A43" s="33" t="s">
        <v>23</v>
      </c>
      <c r="B43" s="209">
        <v>42736</v>
      </c>
      <c r="C43" s="210"/>
      <c r="D43" s="214"/>
      <c r="E43" s="215"/>
      <c r="F43" s="35" t="s">
        <v>164</v>
      </c>
    </row>
    <row r="44" spans="1:6" s="8" customFormat="1" ht="14" customHeight="1" x14ac:dyDescent="0.2">
      <c r="A44" s="33" t="s">
        <v>24</v>
      </c>
      <c r="B44" s="209">
        <v>42917</v>
      </c>
      <c r="C44" s="210"/>
      <c r="D44" s="214"/>
      <c r="E44" s="215"/>
      <c r="F44" s="35" t="s">
        <v>164</v>
      </c>
    </row>
    <row r="45" spans="1:6" s="8" customFormat="1" ht="14" customHeight="1" x14ac:dyDescent="0.2">
      <c r="A45" s="33" t="s">
        <v>25</v>
      </c>
      <c r="B45" s="209">
        <v>43101</v>
      </c>
      <c r="C45" s="210"/>
      <c r="D45" s="214"/>
      <c r="E45" s="215"/>
      <c r="F45" s="35" t="s">
        <v>164</v>
      </c>
    </row>
    <row r="46" spans="1:6" ht="11" customHeight="1" x14ac:dyDescent="0.2">
      <c r="A46" s="31"/>
      <c r="B46" s="19"/>
      <c r="C46" s="19"/>
      <c r="D46" s="211"/>
      <c r="E46" s="212"/>
      <c r="F46" s="32"/>
    </row>
  </sheetData>
  <sheetProtection password="E45E" sheet="1" objects="1" scenarios="1"/>
  <mergeCells count="41">
    <mergeCell ref="D46:E46"/>
    <mergeCell ref="D41:E41"/>
    <mergeCell ref="D42:E42"/>
    <mergeCell ref="D43:E43"/>
    <mergeCell ref="D44:E44"/>
    <mergeCell ref="D45:E45"/>
    <mergeCell ref="B41:C41"/>
    <mergeCell ref="B42:C42"/>
    <mergeCell ref="B43:C43"/>
    <mergeCell ref="B44:C44"/>
    <mergeCell ref="B45:C45"/>
    <mergeCell ref="B38:F38"/>
    <mergeCell ref="B39:F39"/>
    <mergeCell ref="D17:E17"/>
    <mergeCell ref="B17:C17"/>
    <mergeCell ref="D29:E29"/>
    <mergeCell ref="D30:E30"/>
    <mergeCell ref="D31:E31"/>
    <mergeCell ref="D32:E32"/>
    <mergeCell ref="D33:E33"/>
    <mergeCell ref="D34:E34"/>
    <mergeCell ref="B21:F21"/>
    <mergeCell ref="B22:F22"/>
    <mergeCell ref="D25:E25"/>
    <mergeCell ref="D26:E26"/>
    <mergeCell ref="D27:E27"/>
    <mergeCell ref="D28:E28"/>
    <mergeCell ref="E4:F4"/>
    <mergeCell ref="C4:D4"/>
    <mergeCell ref="D35:E35"/>
    <mergeCell ref="A24:F24"/>
    <mergeCell ref="D36:E36"/>
    <mergeCell ref="B19:F19"/>
    <mergeCell ref="B20:F20"/>
    <mergeCell ref="B18:F18"/>
    <mergeCell ref="A5:F10"/>
    <mergeCell ref="B13:F13"/>
    <mergeCell ref="B14:F14"/>
    <mergeCell ref="B15:F15"/>
    <mergeCell ref="B16:F16"/>
    <mergeCell ref="B12:F12"/>
  </mergeCells>
  <phoneticPr fontId="5" type="noConversion"/>
  <conditionalFormatting sqref="D46">
    <cfRule type="containsText" dxfId="14" priority="3" operator="containsText" text="Please Correct">
      <formula>NOT(ISERROR(SEARCH("Please Correct",D46)))</formula>
    </cfRule>
    <cfRule type="containsText" dxfId="13" priority="4" operator="containsText" text="Entered Correctly">
      <formula>NOT(ISERROR(SEARCH("Entered Correctly",D46)))</formula>
    </cfRule>
  </conditionalFormatting>
  <conditionalFormatting sqref="D42:E45">
    <cfRule type="duplicateValues" dxfId="12" priority="2"/>
    <cfRule type="uniqueValues" dxfId="11" priority="1"/>
  </conditionalFormatting>
  <hyperlinks>
    <hyperlink ref="E4" r:id="rId1"/>
  </hyperlinks>
  <printOptions horizontalCentered="1" verticalCentered="1"/>
  <pageMargins left="0.5" right="0.5" top="0.5" bottom="0.5" header="0" footer="0"/>
  <pageSetup scale="99" orientation="portrait" horizontalDpi="0" verticalDpi="0"/>
  <rowBreaks count="1" manualBreakCount="1">
    <brk id="44" max="5" man="1"/>
  </rowBreaks>
  <ignoredErrors>
    <ignoredError sqref="F1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Lookup!$A$1:$A$4</xm:f>
          </x14:formula1>
          <xm:sqref>D42:D45</xm:sqref>
        </x14:dataValidation>
        <x14:dataValidation type="list" allowBlank="1" showInputMessage="1" showErrorMessage="1">
          <x14:formula1>
            <xm:f>Lookup!$A$6:$A$8</xm:f>
          </x14:formula1>
          <xm:sqref>B39:F39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D47"/>
  <sheetViews>
    <sheetView workbookViewId="0">
      <selection activeCell="I43" sqref="I43"/>
    </sheetView>
  </sheetViews>
  <sheetFormatPr baseColWidth="10" defaultColWidth="11" defaultRowHeight="16" x14ac:dyDescent="0.2"/>
  <cols>
    <col min="1" max="1" width="21.1640625" customWidth="1"/>
    <col min="2" max="2" width="19.33203125" customWidth="1"/>
    <col min="3" max="3" width="13.5" customWidth="1"/>
    <col min="4" max="4" width="12.83203125" customWidth="1"/>
  </cols>
  <sheetData>
    <row r="1" spans="1:4" x14ac:dyDescent="0.2">
      <c r="A1" s="218"/>
      <c r="B1" s="218"/>
    </row>
    <row r="2" spans="1:4" x14ac:dyDescent="0.2">
      <c r="A2" s="218"/>
      <c r="B2" s="218"/>
    </row>
    <row r="3" spans="1:4" x14ac:dyDescent="0.2">
      <c r="A3" s="218"/>
      <c r="B3" s="218"/>
    </row>
    <row r="4" spans="1:4" x14ac:dyDescent="0.2">
      <c r="A4" s="218"/>
      <c r="B4" s="218"/>
    </row>
    <row r="5" spans="1:4" ht="19" x14ac:dyDescent="0.25">
      <c r="A5" s="219" t="s">
        <v>65</v>
      </c>
      <c r="B5" s="218"/>
    </row>
    <row r="6" spans="1:4" x14ac:dyDescent="0.2">
      <c r="A6" s="40" t="s">
        <v>66</v>
      </c>
    </row>
    <row r="7" spans="1:4" ht="28" x14ac:dyDescent="0.2">
      <c r="D7" s="41" t="s">
        <v>67</v>
      </c>
    </row>
    <row r="8" spans="1:4" ht="19" x14ac:dyDescent="0.25">
      <c r="A8" s="42" t="s">
        <v>68</v>
      </c>
      <c r="B8" s="43"/>
      <c r="C8" s="44" t="s">
        <v>69</v>
      </c>
      <c r="D8" s="44" t="s">
        <v>70</v>
      </c>
    </row>
    <row r="9" spans="1:4" ht="21" x14ac:dyDescent="0.25">
      <c r="A9" s="220" t="s">
        <v>71</v>
      </c>
      <c r="B9" s="221"/>
      <c r="C9" s="45" t="s">
        <v>72</v>
      </c>
      <c r="D9" s="46" t="s">
        <v>72</v>
      </c>
    </row>
    <row r="10" spans="1:4" ht="21" x14ac:dyDescent="0.25">
      <c r="A10" s="216" t="s">
        <v>73</v>
      </c>
      <c r="B10" s="217"/>
      <c r="C10" s="48" t="s">
        <v>72</v>
      </c>
      <c r="D10" s="49" t="s">
        <v>72</v>
      </c>
    </row>
    <row r="11" spans="1:4" ht="21" x14ac:dyDescent="0.25">
      <c r="A11" s="216" t="s">
        <v>74</v>
      </c>
      <c r="B11" s="217"/>
      <c r="C11" s="48" t="s">
        <v>72</v>
      </c>
      <c r="D11" s="49" t="s">
        <v>72</v>
      </c>
    </row>
    <row r="12" spans="1:4" ht="21" x14ac:dyDescent="0.25">
      <c r="A12" s="216" t="s">
        <v>75</v>
      </c>
      <c r="B12" s="217"/>
      <c r="C12" s="48" t="s">
        <v>72</v>
      </c>
      <c r="D12" s="49" t="s">
        <v>72</v>
      </c>
    </row>
    <row r="13" spans="1:4" ht="21" x14ac:dyDescent="0.25">
      <c r="A13" s="216" t="s">
        <v>76</v>
      </c>
      <c r="B13" s="217"/>
      <c r="C13" s="48" t="s">
        <v>72</v>
      </c>
      <c r="D13" s="49" t="s">
        <v>72</v>
      </c>
    </row>
    <row r="14" spans="1:4" ht="21" x14ac:dyDescent="0.25">
      <c r="A14" s="216" t="s">
        <v>77</v>
      </c>
      <c r="B14" s="217"/>
      <c r="C14" s="48" t="s">
        <v>72</v>
      </c>
      <c r="D14" s="49" t="s">
        <v>72</v>
      </c>
    </row>
    <row r="15" spans="1:4" ht="21" x14ac:dyDescent="0.25">
      <c r="A15" s="216" t="s">
        <v>78</v>
      </c>
      <c r="B15" s="217"/>
      <c r="C15" s="48" t="s">
        <v>72</v>
      </c>
      <c r="D15" s="49" t="s">
        <v>72</v>
      </c>
    </row>
    <row r="16" spans="1:4" ht="21" x14ac:dyDescent="0.25">
      <c r="A16" s="216" t="s">
        <v>79</v>
      </c>
      <c r="B16" s="217"/>
      <c r="C16" s="48" t="s">
        <v>72</v>
      </c>
      <c r="D16" s="49" t="s">
        <v>72</v>
      </c>
    </row>
    <row r="17" spans="1:4" ht="21" x14ac:dyDescent="0.25">
      <c r="A17" s="216" t="s">
        <v>80</v>
      </c>
      <c r="B17" s="217"/>
      <c r="C17" s="48" t="s">
        <v>72</v>
      </c>
      <c r="D17" s="49" t="s">
        <v>72</v>
      </c>
    </row>
    <row r="18" spans="1:4" ht="21" x14ac:dyDescent="0.25">
      <c r="A18" s="216" t="s">
        <v>81</v>
      </c>
      <c r="B18" s="217"/>
      <c r="C18" s="48" t="s">
        <v>72</v>
      </c>
      <c r="D18" s="49" t="s">
        <v>72</v>
      </c>
    </row>
    <row r="19" spans="1:4" ht="21" x14ac:dyDescent="0.25">
      <c r="A19" s="216" t="s">
        <v>82</v>
      </c>
      <c r="B19" s="217"/>
      <c r="C19" s="48" t="s">
        <v>72</v>
      </c>
      <c r="D19" s="49" t="s">
        <v>72</v>
      </c>
    </row>
    <row r="20" spans="1:4" ht="21" x14ac:dyDescent="0.25">
      <c r="A20" s="216" t="s">
        <v>83</v>
      </c>
      <c r="B20" s="217"/>
      <c r="C20" s="48" t="s">
        <v>72</v>
      </c>
      <c r="D20" s="49" t="s">
        <v>72</v>
      </c>
    </row>
    <row r="21" spans="1:4" ht="21" x14ac:dyDescent="0.25">
      <c r="A21" s="216" t="s">
        <v>84</v>
      </c>
      <c r="B21" s="217"/>
      <c r="C21" s="48" t="s">
        <v>72</v>
      </c>
      <c r="D21" s="49" t="s">
        <v>72</v>
      </c>
    </row>
    <row r="22" spans="1:4" ht="21" x14ac:dyDescent="0.25">
      <c r="A22" s="216" t="s">
        <v>85</v>
      </c>
      <c r="B22" s="217"/>
      <c r="C22" s="48" t="s">
        <v>72</v>
      </c>
      <c r="D22" s="49" t="s">
        <v>72</v>
      </c>
    </row>
    <row r="23" spans="1:4" ht="21" x14ac:dyDescent="0.25">
      <c r="A23" s="50" t="s">
        <v>86</v>
      </c>
      <c r="B23" s="47"/>
      <c r="C23" s="51"/>
      <c r="D23" s="52" t="s">
        <v>87</v>
      </c>
    </row>
    <row r="24" spans="1:4" ht="21" x14ac:dyDescent="0.25">
      <c r="A24" s="216" t="s">
        <v>88</v>
      </c>
      <c r="B24" s="217"/>
      <c r="C24" s="51"/>
      <c r="D24" s="52" t="s">
        <v>87</v>
      </c>
    </row>
    <row r="25" spans="1:4" ht="21" x14ac:dyDescent="0.25">
      <c r="A25" s="216" t="s">
        <v>89</v>
      </c>
      <c r="B25" s="217"/>
      <c r="C25" s="51"/>
      <c r="D25" s="52" t="s">
        <v>87</v>
      </c>
    </row>
    <row r="26" spans="1:4" ht="21" x14ac:dyDescent="0.25">
      <c r="A26" s="222" t="s">
        <v>90</v>
      </c>
      <c r="B26" s="223"/>
      <c r="C26" s="53"/>
      <c r="D26" s="54" t="s">
        <v>87</v>
      </c>
    </row>
    <row r="27" spans="1:4" x14ac:dyDescent="0.2">
      <c r="C27" s="55"/>
      <c r="D27" s="55"/>
    </row>
    <row r="28" spans="1:4" ht="19" x14ac:dyDescent="0.25">
      <c r="A28" s="42" t="s">
        <v>91</v>
      </c>
      <c r="B28" s="43"/>
      <c r="C28" s="44" t="s">
        <v>69</v>
      </c>
      <c r="D28" s="44" t="s">
        <v>70</v>
      </c>
    </row>
    <row r="29" spans="1:4" ht="21" x14ac:dyDescent="0.25">
      <c r="A29" s="220" t="s">
        <v>92</v>
      </c>
      <c r="B29" s="221"/>
      <c r="C29" s="45" t="s">
        <v>72</v>
      </c>
      <c r="D29" s="46" t="s">
        <v>72</v>
      </c>
    </row>
    <row r="30" spans="1:4" ht="21" x14ac:dyDescent="0.25">
      <c r="A30" s="216" t="s">
        <v>93</v>
      </c>
      <c r="B30" s="217"/>
      <c r="C30" s="48" t="s">
        <v>72</v>
      </c>
      <c r="D30" s="49" t="s">
        <v>72</v>
      </c>
    </row>
    <row r="31" spans="1:4" ht="21" x14ac:dyDescent="0.25">
      <c r="A31" s="216" t="s">
        <v>94</v>
      </c>
      <c r="B31" s="217"/>
      <c r="C31" s="48" t="s">
        <v>72</v>
      </c>
      <c r="D31" s="49" t="s">
        <v>72</v>
      </c>
    </row>
    <row r="32" spans="1:4" ht="21" x14ac:dyDescent="0.25">
      <c r="A32" s="216" t="s">
        <v>95</v>
      </c>
      <c r="B32" s="217"/>
      <c r="C32" s="48" t="s">
        <v>72</v>
      </c>
      <c r="D32" s="49" t="s">
        <v>72</v>
      </c>
    </row>
    <row r="33" spans="1:4" ht="21" x14ac:dyDescent="0.25">
      <c r="A33" s="216" t="s">
        <v>96</v>
      </c>
      <c r="B33" s="217"/>
      <c r="C33" s="48" t="s">
        <v>72</v>
      </c>
      <c r="D33" s="49" t="s">
        <v>72</v>
      </c>
    </row>
    <row r="34" spans="1:4" ht="21" x14ac:dyDescent="0.25">
      <c r="A34" s="216" t="s">
        <v>97</v>
      </c>
      <c r="B34" s="217"/>
      <c r="C34" s="48" t="s">
        <v>72</v>
      </c>
      <c r="D34" s="49" t="s">
        <v>72</v>
      </c>
    </row>
    <row r="35" spans="1:4" ht="21" x14ac:dyDescent="0.25">
      <c r="A35" s="216" t="s">
        <v>85</v>
      </c>
      <c r="B35" s="217"/>
      <c r="C35" s="48" t="s">
        <v>72</v>
      </c>
      <c r="D35" s="49" t="s">
        <v>72</v>
      </c>
    </row>
    <row r="36" spans="1:4" ht="21" x14ac:dyDescent="0.25">
      <c r="A36" s="216" t="s">
        <v>98</v>
      </c>
      <c r="B36" s="217"/>
      <c r="C36" s="48" t="s">
        <v>72</v>
      </c>
      <c r="D36" s="49" t="s">
        <v>72</v>
      </c>
    </row>
    <row r="37" spans="1:4" ht="21" x14ac:dyDescent="0.25">
      <c r="A37" s="216" t="s">
        <v>99</v>
      </c>
      <c r="B37" s="218"/>
      <c r="C37" s="51"/>
      <c r="D37" s="52" t="s">
        <v>87</v>
      </c>
    </row>
    <row r="38" spans="1:4" ht="21" x14ac:dyDescent="0.25">
      <c r="A38" s="56" t="s">
        <v>100</v>
      </c>
      <c r="B38" s="57"/>
      <c r="C38" s="53"/>
      <c r="D38" s="54" t="s">
        <v>87</v>
      </c>
    </row>
    <row r="39" spans="1:4" x14ac:dyDescent="0.2">
      <c r="A39" s="218"/>
      <c r="B39" s="218"/>
      <c r="C39" s="55"/>
      <c r="D39" s="55"/>
    </row>
    <row r="40" spans="1:4" ht="19" x14ac:dyDescent="0.25">
      <c r="A40" s="226" t="s">
        <v>101</v>
      </c>
      <c r="B40" s="226"/>
      <c r="C40" s="44" t="s">
        <v>69</v>
      </c>
      <c r="D40" s="44" t="s">
        <v>70</v>
      </c>
    </row>
    <row r="41" spans="1:4" ht="21" x14ac:dyDescent="0.25">
      <c r="A41" s="220" t="s">
        <v>102</v>
      </c>
      <c r="B41" s="221"/>
      <c r="C41" s="45" t="s">
        <v>72</v>
      </c>
      <c r="D41" s="46" t="s">
        <v>72</v>
      </c>
    </row>
    <row r="42" spans="1:4" ht="21" x14ac:dyDescent="0.25">
      <c r="A42" s="216" t="s">
        <v>103</v>
      </c>
      <c r="B42" s="217"/>
      <c r="C42" s="48" t="s">
        <v>72</v>
      </c>
      <c r="D42" s="49" t="s">
        <v>72</v>
      </c>
    </row>
    <row r="43" spans="1:4" ht="21" x14ac:dyDescent="0.25">
      <c r="A43" s="216" t="s">
        <v>104</v>
      </c>
      <c r="B43" s="217"/>
      <c r="C43" s="48" t="s">
        <v>72</v>
      </c>
      <c r="D43" s="49" t="s">
        <v>72</v>
      </c>
    </row>
    <row r="44" spans="1:4" ht="21" x14ac:dyDescent="0.25">
      <c r="A44" s="224" t="s">
        <v>105</v>
      </c>
      <c r="B44" s="225"/>
      <c r="C44" s="53"/>
      <c r="D44" s="54" t="s">
        <v>87</v>
      </c>
    </row>
    <row r="45" spans="1:4" x14ac:dyDescent="0.2">
      <c r="C45" s="55"/>
    </row>
    <row r="46" spans="1:4" ht="21" x14ac:dyDescent="0.25">
      <c r="A46" s="48" t="s">
        <v>72</v>
      </c>
      <c r="B46" s="15" t="s">
        <v>106</v>
      </c>
    </row>
    <row r="47" spans="1:4" ht="20" x14ac:dyDescent="0.2">
      <c r="A47" s="58" t="s">
        <v>87</v>
      </c>
      <c r="B47" s="15" t="s">
        <v>107</v>
      </c>
    </row>
  </sheetData>
  <sheetProtection password="E45E" sheet="1" objects="1" scenarios="1"/>
  <mergeCells count="34">
    <mergeCell ref="A41:B41"/>
    <mergeCell ref="A42:B42"/>
    <mergeCell ref="A43:B43"/>
    <mergeCell ref="A44:B44"/>
    <mergeCell ref="A34:B34"/>
    <mergeCell ref="A35:B35"/>
    <mergeCell ref="A36:B36"/>
    <mergeCell ref="A37:B37"/>
    <mergeCell ref="A39:B39"/>
    <mergeCell ref="A40:B40"/>
    <mergeCell ref="A33:B33"/>
    <mergeCell ref="A19:B19"/>
    <mergeCell ref="A20:B20"/>
    <mergeCell ref="A21:B21"/>
    <mergeCell ref="A22:B22"/>
    <mergeCell ref="A24:B24"/>
    <mergeCell ref="A25:B25"/>
    <mergeCell ref="A26:B26"/>
    <mergeCell ref="A29:B29"/>
    <mergeCell ref="A30:B30"/>
    <mergeCell ref="A31:B31"/>
    <mergeCell ref="A32:B32"/>
    <mergeCell ref="A18:B18"/>
    <mergeCell ref="A1:B4"/>
    <mergeCell ref="A5:B5"/>
    <mergeCell ref="A9:B9"/>
    <mergeCell ref="A10:B10"/>
    <mergeCell ref="A11:B11"/>
    <mergeCell ref="A12:B12"/>
    <mergeCell ref="A13:B13"/>
    <mergeCell ref="A14:B14"/>
    <mergeCell ref="A15:B15"/>
    <mergeCell ref="A16:B16"/>
    <mergeCell ref="A17:B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37"/>
  <sheetViews>
    <sheetView zoomScale="144" zoomScaleNormal="144" zoomScalePageLayoutView="144" workbookViewId="0">
      <selection activeCell="G32" sqref="G32"/>
    </sheetView>
  </sheetViews>
  <sheetFormatPr baseColWidth="10" defaultRowHeight="16" x14ac:dyDescent="0.2"/>
  <cols>
    <col min="1" max="1" width="28.1640625" customWidth="1"/>
    <col min="2" max="2" width="11.33203125" customWidth="1"/>
    <col min="3" max="3" width="10.83203125" customWidth="1"/>
    <col min="4" max="4" width="12.33203125" customWidth="1"/>
    <col min="5" max="5" width="13" customWidth="1"/>
    <col min="6" max="6" width="10.6640625" customWidth="1"/>
    <col min="7" max="7" width="11.6640625" customWidth="1"/>
    <col min="8" max="8" width="10.33203125" customWidth="1"/>
  </cols>
  <sheetData>
    <row r="1" spans="1:6" x14ac:dyDescent="0.2">
      <c r="A1" s="218"/>
      <c r="B1" s="218"/>
    </row>
    <row r="2" spans="1:6" x14ac:dyDescent="0.2">
      <c r="A2" s="218"/>
      <c r="B2" s="218"/>
    </row>
    <row r="3" spans="1:6" x14ac:dyDescent="0.2">
      <c r="A3" s="218"/>
      <c r="B3" s="218"/>
    </row>
    <row r="4" spans="1:6" x14ac:dyDescent="0.2">
      <c r="A4" s="218"/>
      <c r="B4" s="218"/>
    </row>
    <row r="5" spans="1:6" ht="19" x14ac:dyDescent="0.25">
      <c r="A5" s="219" t="s">
        <v>65</v>
      </c>
      <c r="B5" s="218"/>
    </row>
    <row r="6" spans="1:6" x14ac:dyDescent="0.2">
      <c r="A6" s="230" t="s">
        <v>108</v>
      </c>
      <c r="B6" s="218"/>
      <c r="C6" s="218"/>
      <c r="D6" s="218"/>
      <c r="E6" s="218"/>
      <c r="F6" s="8"/>
    </row>
    <row r="7" spans="1:6" ht="14" customHeight="1" x14ac:dyDescent="0.2">
      <c r="A7" s="169" t="s">
        <v>150</v>
      </c>
    </row>
    <row r="8" spans="1:6" ht="3" customHeight="1" x14ac:dyDescent="0.2"/>
    <row r="9" spans="1:6" x14ac:dyDescent="0.2">
      <c r="A9" s="171" t="s">
        <v>31</v>
      </c>
      <c r="B9" s="173">
        <f>district</f>
        <v>0</v>
      </c>
      <c r="C9" s="37"/>
      <c r="D9" s="37"/>
      <c r="E9" s="37"/>
      <c r="F9" s="15"/>
    </row>
    <row r="10" spans="1:6" x14ac:dyDescent="0.2">
      <c r="A10" s="172" t="s">
        <v>162</v>
      </c>
      <c r="B10" s="174">
        <f>districtadm</f>
        <v>0</v>
      </c>
      <c r="C10" s="173"/>
      <c r="D10" s="173"/>
      <c r="E10" s="173"/>
      <c r="F10" s="15"/>
    </row>
    <row r="11" spans="1:6" x14ac:dyDescent="0.2">
      <c r="A11" s="170" t="s">
        <v>51</v>
      </c>
      <c r="B11" s="37" t="str">
        <f>districttype</f>
        <v>A</v>
      </c>
      <c r="C11" s="37"/>
      <c r="D11" s="37"/>
      <c r="E11" s="37"/>
      <c r="F11" s="15"/>
    </row>
    <row r="13" spans="1:6" x14ac:dyDescent="0.2">
      <c r="A13" s="134" t="s">
        <v>155</v>
      </c>
      <c r="C13" s="229" t="s">
        <v>153</v>
      </c>
      <c r="D13" s="229"/>
      <c r="E13" s="229" t="s">
        <v>154</v>
      </c>
      <c r="F13" s="229"/>
    </row>
    <row r="14" spans="1:6" x14ac:dyDescent="0.2">
      <c r="C14" s="142" t="s">
        <v>151</v>
      </c>
      <c r="D14" s="143" t="s">
        <v>152</v>
      </c>
      <c r="E14" s="142" t="s">
        <v>151</v>
      </c>
      <c r="F14" s="143" t="s">
        <v>152</v>
      </c>
    </row>
    <row r="15" spans="1:6" x14ac:dyDescent="0.2">
      <c r="A15" s="130"/>
      <c r="B15" s="130"/>
      <c r="C15" s="144">
        <f>wavebase</f>
        <v>20078.75</v>
      </c>
      <c r="D15" s="145">
        <f>wavefull</f>
        <v>21598.75</v>
      </c>
      <c r="E15" s="146">
        <f>IF(districtadm&lt;10001, tenkbase,IF(districtadm&gt;10000, gtenKbase))</f>
        <v>77390</v>
      </c>
      <c r="F15" s="147">
        <f>IF(districtadm&lt;10001, tenkfull,IF(districtadm&gt;10000, gtenKfull))</f>
        <v>89550</v>
      </c>
    </row>
    <row r="17" spans="1:8" x14ac:dyDescent="0.2">
      <c r="A17" s="134" t="s">
        <v>156</v>
      </c>
    </row>
    <row r="18" spans="1:8" ht="6" customHeight="1" x14ac:dyDescent="0.2"/>
    <row r="19" spans="1:8" x14ac:dyDescent="0.2">
      <c r="A19" s="227" t="s">
        <v>52</v>
      </c>
      <c r="B19" s="227"/>
      <c r="C19" s="227"/>
      <c r="D19" s="228"/>
      <c r="E19" s="228"/>
      <c r="F19" s="223"/>
      <c r="G19" s="223"/>
      <c r="H19" s="223"/>
    </row>
    <row r="20" spans="1:8" x14ac:dyDescent="0.2">
      <c r="A20" s="175" t="s">
        <v>157</v>
      </c>
      <c r="B20" s="176" t="s">
        <v>54</v>
      </c>
      <c r="C20" s="176" t="s">
        <v>55</v>
      </c>
      <c r="D20" s="176" t="s">
        <v>56</v>
      </c>
      <c r="E20" s="176" t="s">
        <v>57</v>
      </c>
      <c r="F20" s="176" t="s">
        <v>58</v>
      </c>
      <c r="G20" s="176" t="s">
        <v>59</v>
      </c>
      <c r="H20" s="177" t="s">
        <v>60</v>
      </c>
    </row>
    <row r="21" spans="1:8" x14ac:dyDescent="0.2">
      <c r="A21" s="60" t="str">
        <f>districttype</f>
        <v>A</v>
      </c>
      <c r="B21" s="141">
        <f>(VLOOKUP($A$21,Lookup!$D$85:$J$88,2))*districtadm</f>
        <v>0</v>
      </c>
      <c r="C21" s="141">
        <f>(VLOOKUP($A21,Lookup!$D$85:$J$88,3))*districtadm</f>
        <v>0</v>
      </c>
      <c r="D21" s="141">
        <f>(VLOOKUP($A21,Lookup!$D$85:$J$88,4))*districtadm</f>
        <v>0</v>
      </c>
      <c r="E21" s="141">
        <f>(VLOOKUP($A21,Lookup!$D$85:$J$88,5))*districtadm</f>
        <v>0</v>
      </c>
      <c r="F21" s="141">
        <f>(VLOOKUP($A21,Lookup!$D$85:$J$88,6))*districtadm</f>
        <v>0</v>
      </c>
      <c r="G21" s="141">
        <f>(VLOOKUP($A21,Lookup!$D$85:$J$88,7))*districtadm</f>
        <v>0</v>
      </c>
      <c r="H21" s="168">
        <f>G21/5</f>
        <v>0</v>
      </c>
    </row>
    <row r="22" spans="1:8" ht="15" customHeight="1" x14ac:dyDescent="0.2">
      <c r="H22" s="140" t="e">
        <f>H21/districtadm</f>
        <v>#DIV/0!</v>
      </c>
    </row>
    <row r="23" spans="1:8" x14ac:dyDescent="0.2">
      <c r="A23" s="227" t="s">
        <v>112</v>
      </c>
      <c r="B23" s="227"/>
      <c r="C23" s="227"/>
      <c r="D23" s="228"/>
      <c r="E23" s="228"/>
      <c r="F23" s="223"/>
      <c r="G23" s="223"/>
      <c r="H23" s="223"/>
    </row>
    <row r="24" spans="1:8" x14ac:dyDescent="0.2">
      <c r="A24" s="175" t="s">
        <v>157</v>
      </c>
      <c r="B24" s="176" t="s">
        <v>54</v>
      </c>
      <c r="C24" s="176" t="s">
        <v>55</v>
      </c>
      <c r="D24" s="176" t="s">
        <v>56</v>
      </c>
      <c r="E24" s="176" t="s">
        <v>57</v>
      </c>
      <c r="F24" s="176" t="s">
        <v>58</v>
      </c>
      <c r="G24" s="176" t="s">
        <v>59</v>
      </c>
      <c r="H24" s="177" t="s">
        <v>60</v>
      </c>
    </row>
    <row r="25" spans="1:8" x14ac:dyDescent="0.2">
      <c r="A25" s="60" t="str">
        <f>districttype</f>
        <v>A</v>
      </c>
      <c r="B25" s="141">
        <f>(VLOOKUP($A$25,Lookup!$D$93:$J$96,2))*districtadm</f>
        <v>0</v>
      </c>
      <c r="C25" s="141">
        <f>(VLOOKUP($A$25,Lookup!$D$93:$J$96,3))*districtadm</f>
        <v>0</v>
      </c>
      <c r="D25" s="141">
        <f>(VLOOKUP($A$25,Lookup!$D$93:$J$96,4))*districtadm</f>
        <v>0</v>
      </c>
      <c r="E25" s="141">
        <f>(VLOOKUP($A$25,Lookup!$D$93:$J$96,5))*districtadm</f>
        <v>0</v>
      </c>
      <c r="F25" s="141">
        <f>(VLOOKUP($A$25,Lookup!$D$93:$J$96,6))*districtadm</f>
        <v>0</v>
      </c>
      <c r="G25" s="141">
        <f>(VLOOKUP($A$25,Lookup!$D$93:$J$96,7))*districtadm</f>
        <v>0</v>
      </c>
      <c r="H25" s="168">
        <f>G25/5</f>
        <v>0</v>
      </c>
    </row>
    <row r="26" spans="1:8" x14ac:dyDescent="0.2">
      <c r="H26" s="140" t="e">
        <f>H25/districtadm</f>
        <v>#DIV/0!</v>
      </c>
    </row>
    <row r="27" spans="1:8" x14ac:dyDescent="0.2">
      <c r="A27" s="134" t="s">
        <v>163</v>
      </c>
      <c r="B27" s="229" t="s">
        <v>153</v>
      </c>
      <c r="C27" s="229"/>
      <c r="D27" s="229" t="s">
        <v>154</v>
      </c>
      <c r="E27" s="229"/>
    </row>
    <row r="28" spans="1:8" x14ac:dyDescent="0.2">
      <c r="B28" s="59" t="s">
        <v>151</v>
      </c>
      <c r="C28" s="38" t="s">
        <v>152</v>
      </c>
      <c r="D28" s="59" t="s">
        <v>151</v>
      </c>
      <c r="E28" s="38" t="s">
        <v>152</v>
      </c>
    </row>
    <row r="29" spans="1:8" x14ac:dyDescent="0.2">
      <c r="A29" t="s">
        <v>54</v>
      </c>
      <c r="B29" s="148">
        <f>B21+C15</f>
        <v>20078.75</v>
      </c>
      <c r="C29" s="149">
        <f>B25+D15</f>
        <v>21598.75</v>
      </c>
      <c r="D29" s="149">
        <f>B21+E15</f>
        <v>77390</v>
      </c>
      <c r="E29" s="150">
        <f>F15+B25</f>
        <v>89550</v>
      </c>
    </row>
    <row r="30" spans="1:8" x14ac:dyDescent="0.2">
      <c r="A30" t="s">
        <v>55</v>
      </c>
      <c r="B30" s="151">
        <f>C21</f>
        <v>0</v>
      </c>
      <c r="C30" s="152">
        <f>C25</f>
        <v>0</v>
      </c>
      <c r="D30" s="152">
        <f>C21</f>
        <v>0</v>
      </c>
      <c r="E30" s="153">
        <f>C25</f>
        <v>0</v>
      </c>
    </row>
    <row r="31" spans="1:8" x14ac:dyDescent="0.2">
      <c r="A31" t="s">
        <v>56</v>
      </c>
      <c r="B31" s="151">
        <f>D21</f>
        <v>0</v>
      </c>
      <c r="C31" s="152">
        <f>D25</f>
        <v>0</v>
      </c>
      <c r="D31" s="152">
        <f>D21</f>
        <v>0</v>
      </c>
      <c r="E31" s="153">
        <f>D25</f>
        <v>0</v>
      </c>
    </row>
    <row r="32" spans="1:8" x14ac:dyDescent="0.2">
      <c r="A32" t="s">
        <v>57</v>
      </c>
      <c r="B32" s="151">
        <f>E21</f>
        <v>0</v>
      </c>
      <c r="C32" s="152">
        <f>E25</f>
        <v>0</v>
      </c>
      <c r="D32" s="152">
        <f>E21</f>
        <v>0</v>
      </c>
      <c r="E32" s="153">
        <f>E25</f>
        <v>0</v>
      </c>
    </row>
    <row r="33" spans="1:5" x14ac:dyDescent="0.2">
      <c r="A33" t="s">
        <v>58</v>
      </c>
      <c r="B33" s="146">
        <f>F21</f>
        <v>0</v>
      </c>
      <c r="C33" s="154">
        <f>F25</f>
        <v>0</v>
      </c>
      <c r="D33" s="154">
        <f>F21</f>
        <v>0</v>
      </c>
      <c r="E33" s="156">
        <f>F25</f>
        <v>0</v>
      </c>
    </row>
    <row r="34" spans="1:5" x14ac:dyDescent="0.2">
      <c r="A34" t="s">
        <v>158</v>
      </c>
      <c r="B34" s="162">
        <f>SUM(B29:B33)</f>
        <v>20078.75</v>
      </c>
      <c r="C34" s="163">
        <f>SUM(C29:C33)</f>
        <v>21598.75</v>
      </c>
      <c r="D34" s="163">
        <f t="shared" ref="D34:E34" si="0">SUM(D29:D33)</f>
        <v>77390</v>
      </c>
      <c r="E34" s="164">
        <f t="shared" si="0"/>
        <v>89550</v>
      </c>
    </row>
    <row r="35" spans="1:5" x14ac:dyDescent="0.2">
      <c r="A35" t="s">
        <v>159</v>
      </c>
      <c r="B35" s="165">
        <f>B34/5</f>
        <v>4015.75</v>
      </c>
      <c r="C35" s="166">
        <f>C34/5</f>
        <v>4319.75</v>
      </c>
      <c r="D35" s="166">
        <f t="shared" ref="D35:E35" si="1">D34/5</f>
        <v>15478</v>
      </c>
      <c r="E35" s="167">
        <f t="shared" si="1"/>
        <v>17910</v>
      </c>
    </row>
    <row r="36" spans="1:5" x14ac:dyDescent="0.2">
      <c r="A36" t="s">
        <v>160</v>
      </c>
      <c r="B36" s="157" t="e">
        <f>B34/districtadm</f>
        <v>#DIV/0!</v>
      </c>
      <c r="C36" s="158" t="e">
        <f>C34/districtadm</f>
        <v>#DIV/0!</v>
      </c>
      <c r="D36" s="158" t="e">
        <f>D34/districtadm</f>
        <v>#DIV/0!</v>
      </c>
      <c r="E36" s="159" t="e">
        <f>E34/districtadm</f>
        <v>#DIV/0!</v>
      </c>
    </row>
    <row r="37" spans="1:5" x14ac:dyDescent="0.2">
      <c r="A37" t="s">
        <v>161</v>
      </c>
      <c r="B37" s="160" t="e">
        <f>B36/5</f>
        <v>#DIV/0!</v>
      </c>
      <c r="C37" s="155" t="e">
        <f t="shared" ref="C37:E37" si="2">C36/5</f>
        <v>#DIV/0!</v>
      </c>
      <c r="D37" s="155" t="e">
        <f t="shared" si="2"/>
        <v>#DIV/0!</v>
      </c>
      <c r="E37" s="161" t="e">
        <f t="shared" si="2"/>
        <v>#DIV/0!</v>
      </c>
    </row>
  </sheetData>
  <sheetProtection password="E45E" sheet="1" objects="1" scenarios="1" selectLockedCells="1" selectUnlockedCells="1"/>
  <mergeCells count="9">
    <mergeCell ref="A23:H23"/>
    <mergeCell ref="B27:C27"/>
    <mergeCell ref="D27:E27"/>
    <mergeCell ref="A1:B4"/>
    <mergeCell ref="A5:B5"/>
    <mergeCell ref="C13:D13"/>
    <mergeCell ref="E13:F13"/>
    <mergeCell ref="A19:H19"/>
    <mergeCell ref="A6:E6"/>
  </mergeCells>
  <phoneticPr fontId="5" type="noConversion"/>
  <printOptions horizontalCentered="1" verticalCentered="1"/>
  <pageMargins left="0.5" right="0.5" top="0.5" bottom="0.5" header="0" footer="0"/>
  <pageSetup scale="94" orientation="landscape" horizontalDpi="0" verticalDpi="0"/>
  <ignoredErrors>
    <ignoredError sqref="B36:E37"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7"/>
  <sheetViews>
    <sheetView topLeftCell="A53" workbookViewId="0">
      <selection activeCell="O105" sqref="O105"/>
    </sheetView>
  </sheetViews>
  <sheetFormatPr baseColWidth="10" defaultRowHeight="16" x14ac:dyDescent="0.2"/>
  <cols>
    <col min="4" max="4" width="20.83203125" customWidth="1"/>
    <col min="11" max="11" width="4.6640625" customWidth="1"/>
    <col min="12" max="12" width="14" customWidth="1"/>
    <col min="17" max="17" width="13.6640625" customWidth="1"/>
    <col min="23" max="23" width="12.1640625" customWidth="1"/>
  </cols>
  <sheetData>
    <row r="1" spans="1:10" x14ac:dyDescent="0.2">
      <c r="A1">
        <v>1</v>
      </c>
    </row>
    <row r="2" spans="1:10" x14ac:dyDescent="0.2">
      <c r="A2">
        <v>2</v>
      </c>
    </row>
    <row r="3" spans="1:10" x14ac:dyDescent="0.2">
      <c r="A3">
        <v>3</v>
      </c>
    </row>
    <row r="4" spans="1:10" x14ac:dyDescent="0.2">
      <c r="A4">
        <v>4</v>
      </c>
    </row>
    <row r="6" spans="1:10" x14ac:dyDescent="0.2">
      <c r="A6" t="s">
        <v>43</v>
      </c>
      <c r="H6" t="s">
        <v>148</v>
      </c>
    </row>
    <row r="7" spans="1:10" x14ac:dyDescent="0.2">
      <c r="A7" t="s">
        <v>44</v>
      </c>
      <c r="H7" t="s">
        <v>149</v>
      </c>
    </row>
    <row r="8" spans="1:10" x14ac:dyDescent="0.2">
      <c r="A8" t="s">
        <v>45</v>
      </c>
    </row>
    <row r="11" spans="1:10" x14ac:dyDescent="0.2">
      <c r="A11" s="61" t="s">
        <v>109</v>
      </c>
      <c r="B11" s="62"/>
      <c r="C11" s="62"/>
      <c r="D11" s="62"/>
      <c r="E11" s="62"/>
      <c r="F11" s="62"/>
      <c r="G11" s="62"/>
      <c r="H11" s="62"/>
      <c r="I11" s="62"/>
      <c r="J11" s="62"/>
    </row>
    <row r="12" spans="1:10" x14ac:dyDescent="0.2">
      <c r="A12" s="227" t="s">
        <v>52</v>
      </c>
      <c r="B12" s="227"/>
      <c r="C12" s="227"/>
      <c r="D12" s="228"/>
      <c r="E12" s="228"/>
      <c r="F12" s="223"/>
      <c r="G12" s="223"/>
      <c r="H12" s="223"/>
      <c r="I12" s="223"/>
      <c r="J12" s="62"/>
    </row>
    <row r="13" spans="1:10" x14ac:dyDescent="0.2">
      <c r="A13" s="247" t="s">
        <v>51</v>
      </c>
      <c r="B13" s="249" t="s">
        <v>53</v>
      </c>
      <c r="C13" s="250"/>
      <c r="D13" s="231" t="s">
        <v>54</v>
      </c>
      <c r="E13" s="231" t="s">
        <v>55</v>
      </c>
      <c r="F13" s="231" t="s">
        <v>56</v>
      </c>
      <c r="G13" s="231" t="s">
        <v>57</v>
      </c>
      <c r="H13" s="231" t="s">
        <v>58</v>
      </c>
      <c r="I13" s="231" t="s">
        <v>59</v>
      </c>
      <c r="J13" s="62"/>
    </row>
    <row r="14" spans="1:10" x14ac:dyDescent="0.2">
      <c r="A14" s="248"/>
      <c r="B14" s="64" t="s">
        <v>110</v>
      </c>
      <c r="C14" s="65" t="s">
        <v>111</v>
      </c>
      <c r="D14" s="232"/>
      <c r="E14" s="232"/>
      <c r="F14" s="232"/>
      <c r="G14" s="232"/>
      <c r="H14" s="232"/>
      <c r="I14" s="232"/>
      <c r="J14" s="66" t="s">
        <v>60</v>
      </c>
    </row>
    <row r="15" spans="1:10" x14ac:dyDescent="0.2">
      <c r="A15" s="1" t="s">
        <v>61</v>
      </c>
      <c r="B15" s="67">
        <v>1</v>
      </c>
      <c r="C15" s="68">
        <v>3166</v>
      </c>
      <c r="D15" s="69">
        <v>8.2727480582028985</v>
      </c>
      <c r="E15" s="70">
        <v>1.7228119728281086</v>
      </c>
      <c r="F15" s="70">
        <v>1.745777056425907</v>
      </c>
      <c r="G15" s="70">
        <v>1.7690482645880645</v>
      </c>
      <c r="H15" s="70">
        <v>1.7926296779550235</v>
      </c>
      <c r="I15" s="71">
        <v>15.303015030000001</v>
      </c>
      <c r="J15" s="72">
        <v>3.060603006</v>
      </c>
    </row>
    <row r="16" spans="1:10" x14ac:dyDescent="0.2">
      <c r="A16" s="73" t="s">
        <v>62</v>
      </c>
      <c r="B16" s="74">
        <v>3167</v>
      </c>
      <c r="C16" s="75">
        <v>6392</v>
      </c>
      <c r="D16" s="76">
        <v>7.9513614561618686</v>
      </c>
      <c r="E16" s="77">
        <v>1.6890667622307782</v>
      </c>
      <c r="F16" s="77">
        <v>1.7115820221713145</v>
      </c>
      <c r="G16" s="77">
        <v>1.734397410526858</v>
      </c>
      <c r="H16" s="77">
        <v>1.7575169280091814</v>
      </c>
      <c r="I16" s="78">
        <v>14.843924579100001</v>
      </c>
      <c r="J16" s="72">
        <v>2.9687849158200001</v>
      </c>
    </row>
    <row r="17" spans="1:10" x14ac:dyDescent="0.2">
      <c r="A17" s="73" t="s">
        <v>63</v>
      </c>
      <c r="B17" s="74">
        <v>6393</v>
      </c>
      <c r="C17" s="75">
        <v>18063</v>
      </c>
      <c r="D17" s="76">
        <v>7.63296336977767</v>
      </c>
      <c r="E17" s="77">
        <v>1.654589196720722</v>
      </c>
      <c r="F17" s="77">
        <v>1.6766448707130091</v>
      </c>
      <c r="G17" s="77">
        <v>1.6989945468396137</v>
      </c>
      <c r="H17" s="77">
        <v>1.721642144148986</v>
      </c>
      <c r="I17" s="78">
        <v>14.3848341282</v>
      </c>
      <c r="J17" s="72">
        <v>2.8769668256399998</v>
      </c>
    </row>
    <row r="18" spans="1:10" x14ac:dyDescent="0.2">
      <c r="A18" s="4" t="s">
        <v>64</v>
      </c>
      <c r="B18" s="79">
        <v>18064</v>
      </c>
      <c r="C18" s="80"/>
      <c r="D18" s="81">
        <v>7.1866628032231263</v>
      </c>
      <c r="E18" s="82">
        <v>1.6139539346221428</v>
      </c>
      <c r="F18" s="82">
        <v>1.6354679405706558</v>
      </c>
      <c r="G18" s="82">
        <v>1.657268728218463</v>
      </c>
      <c r="H18" s="82">
        <v>1.6793601203656152</v>
      </c>
      <c r="I18" s="83">
        <v>13.772713527000002</v>
      </c>
      <c r="J18" s="72">
        <v>2.7545427054000005</v>
      </c>
    </row>
    <row r="19" spans="1:10" x14ac:dyDescent="0.2">
      <c r="A19" s="84"/>
      <c r="B19" s="85"/>
      <c r="C19" s="66" t="s">
        <v>60</v>
      </c>
      <c r="D19" s="86">
        <v>7.7609339218413904</v>
      </c>
      <c r="E19" s="86">
        <v>1.670105466600438</v>
      </c>
      <c r="F19" s="86">
        <v>1.6923679724702216</v>
      </c>
      <c r="G19" s="86">
        <v>1.7149272375432498</v>
      </c>
      <c r="H19" s="86">
        <v>1.7377872176197016</v>
      </c>
      <c r="I19" s="86">
        <v>14.576121816075</v>
      </c>
      <c r="J19" s="72">
        <v>2.9152243632150001</v>
      </c>
    </row>
    <row r="20" spans="1:10" x14ac:dyDescent="0.2">
      <c r="A20" s="251" t="s">
        <v>112</v>
      </c>
      <c r="B20" s="223"/>
      <c r="C20" s="223"/>
      <c r="D20" s="223"/>
      <c r="E20" s="223"/>
      <c r="F20" s="223"/>
      <c r="G20" s="223"/>
      <c r="H20" s="223"/>
      <c r="I20" s="223"/>
      <c r="J20" s="87"/>
    </row>
    <row r="21" spans="1:10" x14ac:dyDescent="0.2">
      <c r="A21" s="252" t="s">
        <v>51</v>
      </c>
      <c r="B21" s="249" t="s">
        <v>53</v>
      </c>
      <c r="C21" s="250"/>
      <c r="D21" s="231" t="s">
        <v>54</v>
      </c>
      <c r="E21" s="231" t="s">
        <v>55</v>
      </c>
      <c r="F21" s="231" t="s">
        <v>56</v>
      </c>
      <c r="G21" s="231" t="s">
        <v>57</v>
      </c>
      <c r="H21" s="231" t="s">
        <v>58</v>
      </c>
      <c r="I21" s="231" t="s">
        <v>59</v>
      </c>
      <c r="J21" s="88"/>
    </row>
    <row r="22" spans="1:10" x14ac:dyDescent="0.2">
      <c r="A22" s="253"/>
      <c r="B22" s="64" t="s">
        <v>110</v>
      </c>
      <c r="C22" s="65" t="s">
        <v>111</v>
      </c>
      <c r="D22" s="232"/>
      <c r="E22" s="232"/>
      <c r="F22" s="232"/>
      <c r="G22" s="232"/>
      <c r="H22" s="232"/>
      <c r="I22" s="232"/>
      <c r="J22" s="89" t="s">
        <v>60</v>
      </c>
    </row>
    <row r="23" spans="1:10" x14ac:dyDescent="0.2">
      <c r="A23" s="1" t="s">
        <v>61</v>
      </c>
      <c r="B23" s="67">
        <v>1</v>
      </c>
      <c r="C23" s="68">
        <v>3166</v>
      </c>
      <c r="D23" s="90">
        <v>11.374626593383132</v>
      </c>
      <c r="E23" s="91">
        <v>2.4607739831373499</v>
      </c>
      <c r="F23" s="91">
        <v>2.4951904024819278</v>
      </c>
      <c r="G23" s="91">
        <v>2.5296068218265062</v>
      </c>
      <c r="H23" s="91">
        <v>2.5640232411710846</v>
      </c>
      <c r="I23" s="71">
        <v>21.424221041999999</v>
      </c>
      <c r="J23" s="72">
        <v>4.2848442084</v>
      </c>
    </row>
    <row r="24" spans="1:10" x14ac:dyDescent="0.2">
      <c r="A24" s="73" t="s">
        <v>62</v>
      </c>
      <c r="B24" s="74">
        <v>3167</v>
      </c>
      <c r="C24" s="75">
        <v>6392</v>
      </c>
      <c r="D24" s="92">
        <v>10.903792188936746</v>
      </c>
      <c r="E24" s="93">
        <v>2.4136877446098373</v>
      </c>
      <c r="F24" s="93">
        <v>2.4474456151638209</v>
      </c>
      <c r="G24" s="93">
        <v>2.4812034857178045</v>
      </c>
      <c r="H24" s="93">
        <v>2.5149613562717881</v>
      </c>
      <c r="I24" s="94">
        <v>20.761090390699994</v>
      </c>
      <c r="J24" s="72">
        <v>4.1522180781399989</v>
      </c>
    </row>
    <row r="25" spans="1:10" x14ac:dyDescent="0.2">
      <c r="A25" s="73" t="s">
        <v>63</v>
      </c>
      <c r="B25" s="74">
        <v>6393</v>
      </c>
      <c r="C25" s="75">
        <v>18063</v>
      </c>
      <c r="D25" s="92">
        <v>10.448229181859439</v>
      </c>
      <c r="E25" s="93">
        <v>2.3753525802955484</v>
      </c>
      <c r="F25" s="93">
        <v>2.408574294705276</v>
      </c>
      <c r="G25" s="93">
        <v>2.4417960091150039</v>
      </c>
      <c r="H25" s="93">
        <v>2.4750177235247319</v>
      </c>
      <c r="I25" s="94">
        <v>20.148969789499997</v>
      </c>
      <c r="J25" s="72">
        <v>4.0297939578999991</v>
      </c>
    </row>
    <row r="26" spans="1:10" x14ac:dyDescent="0.2">
      <c r="A26" s="4" t="s">
        <v>64</v>
      </c>
      <c r="B26" s="79">
        <v>18064</v>
      </c>
      <c r="C26" s="80"/>
      <c r="D26" s="95">
        <v>9.8429300529088017</v>
      </c>
      <c r="E26" s="96">
        <v>2.3112298810606879</v>
      </c>
      <c r="F26" s="96">
        <v>2.3435547745020955</v>
      </c>
      <c r="G26" s="96">
        <v>2.3758796679435039</v>
      </c>
      <c r="H26" s="96">
        <v>2.4082045613849123</v>
      </c>
      <c r="I26" s="97">
        <v>19.281798937800001</v>
      </c>
      <c r="J26" s="72">
        <v>3.8563597875600002</v>
      </c>
    </row>
    <row r="27" spans="1:10" x14ac:dyDescent="0.2">
      <c r="A27" s="62"/>
      <c r="B27" s="62"/>
      <c r="C27" s="66" t="s">
        <v>60</v>
      </c>
      <c r="D27" s="98">
        <v>10.64239450427203</v>
      </c>
      <c r="E27" s="98">
        <v>2.3902610472758559</v>
      </c>
      <c r="F27" s="98">
        <v>2.4236912717132801</v>
      </c>
      <c r="G27" s="98">
        <v>2.4571214961507049</v>
      </c>
      <c r="H27" s="98">
        <v>2.4905517205881291</v>
      </c>
      <c r="I27" s="98">
        <v>20.404020039999999</v>
      </c>
      <c r="J27" s="72">
        <v>4.0808040079999994</v>
      </c>
    </row>
    <row r="31" spans="1:10" ht="19" x14ac:dyDescent="0.25">
      <c r="A31" s="219" t="s">
        <v>65</v>
      </c>
      <c r="B31" s="218"/>
    </row>
    <row r="32" spans="1:10" x14ac:dyDescent="0.2">
      <c r="A32" s="40" t="s">
        <v>113</v>
      </c>
    </row>
    <row r="36" spans="1:7" x14ac:dyDescent="0.2">
      <c r="A36" s="99" t="s">
        <v>114</v>
      </c>
      <c r="B36" s="62"/>
      <c r="C36" s="62"/>
      <c r="D36" s="62"/>
      <c r="E36" s="62"/>
      <c r="F36" s="62"/>
      <c r="G36" s="62"/>
    </row>
    <row r="37" spans="1:7" x14ac:dyDescent="0.2">
      <c r="A37" s="61" t="s">
        <v>115</v>
      </c>
      <c r="B37" s="62"/>
      <c r="C37" s="62"/>
      <c r="D37" s="62"/>
      <c r="E37" s="62"/>
      <c r="F37" s="62"/>
      <c r="G37" s="62"/>
    </row>
    <row r="38" spans="1:7" ht="32" x14ac:dyDescent="0.2">
      <c r="A38" s="100" t="s">
        <v>116</v>
      </c>
      <c r="B38" s="101"/>
      <c r="C38" s="102"/>
      <c r="D38" s="103"/>
      <c r="E38" s="104" t="s">
        <v>117</v>
      </c>
      <c r="F38" s="104" t="s">
        <v>69</v>
      </c>
      <c r="G38" s="104" t="s">
        <v>70</v>
      </c>
    </row>
    <row r="39" spans="1:7" ht="144" hidden="1" x14ac:dyDescent="0.2">
      <c r="A39" s="233" t="s">
        <v>118</v>
      </c>
      <c r="B39" s="234"/>
      <c r="C39" s="234"/>
      <c r="D39" s="235"/>
      <c r="E39" s="105" t="s">
        <v>119</v>
      </c>
      <c r="F39" s="106">
        <v>60000</v>
      </c>
      <c r="G39" s="106">
        <v>72160</v>
      </c>
    </row>
    <row r="40" spans="1:7" ht="16" hidden="1" customHeight="1" x14ac:dyDescent="0.2">
      <c r="A40" s="233" t="s">
        <v>120</v>
      </c>
      <c r="B40" s="234"/>
      <c r="C40" s="234"/>
      <c r="D40" s="235"/>
      <c r="E40" s="105"/>
      <c r="F40" s="106">
        <v>28000</v>
      </c>
      <c r="G40" s="106">
        <v>28000</v>
      </c>
    </row>
    <row r="41" spans="1:7" ht="96" hidden="1" x14ac:dyDescent="0.2">
      <c r="A41" s="233" t="s">
        <v>121</v>
      </c>
      <c r="B41" s="234"/>
      <c r="C41" s="234"/>
      <c r="D41" s="235"/>
      <c r="E41" s="105" t="s">
        <v>122</v>
      </c>
      <c r="F41" s="106">
        <v>15360</v>
      </c>
      <c r="G41" s="106">
        <v>15360</v>
      </c>
    </row>
    <row r="42" spans="1:7" ht="144" hidden="1" x14ac:dyDescent="0.2">
      <c r="A42" s="233" t="s">
        <v>123</v>
      </c>
      <c r="B42" s="234"/>
      <c r="C42" s="234"/>
      <c r="D42" s="235"/>
      <c r="E42" s="105" t="s">
        <v>124</v>
      </c>
      <c r="F42" s="106">
        <v>18000</v>
      </c>
      <c r="G42" s="106">
        <v>18000</v>
      </c>
    </row>
    <row r="43" spans="1:7" ht="16" hidden="1" customHeight="1" x14ac:dyDescent="0.2">
      <c r="A43" s="233" t="s">
        <v>125</v>
      </c>
      <c r="B43" s="234"/>
      <c r="C43" s="234"/>
      <c r="D43" s="235"/>
      <c r="E43" s="105"/>
      <c r="F43" s="106">
        <v>20000</v>
      </c>
      <c r="G43" s="106">
        <v>20000</v>
      </c>
    </row>
    <row r="44" spans="1:7" ht="80" hidden="1" x14ac:dyDescent="0.2">
      <c r="A44" s="233" t="s">
        <v>126</v>
      </c>
      <c r="B44" s="234"/>
      <c r="C44" s="234"/>
      <c r="D44" s="235"/>
      <c r="E44" s="105" t="s">
        <v>127</v>
      </c>
      <c r="F44" s="107"/>
      <c r="G44" s="107"/>
    </row>
    <row r="45" spans="1:7" ht="128" hidden="1" x14ac:dyDescent="0.2">
      <c r="A45" s="233" t="s">
        <v>128</v>
      </c>
      <c r="B45" s="234"/>
      <c r="C45" s="234"/>
      <c r="D45" s="235"/>
      <c r="E45" s="105" t="s">
        <v>129</v>
      </c>
      <c r="F45" s="106">
        <v>3750</v>
      </c>
      <c r="G45" s="106">
        <v>3750</v>
      </c>
    </row>
    <row r="46" spans="1:7" ht="32" x14ac:dyDescent="0.2">
      <c r="A46" s="254"/>
      <c r="B46" s="255"/>
      <c r="C46" s="255"/>
      <c r="D46" s="256"/>
      <c r="E46" s="108" t="s">
        <v>130</v>
      </c>
      <c r="F46" s="109">
        <v>145110</v>
      </c>
      <c r="G46" s="109">
        <v>157270</v>
      </c>
    </row>
    <row r="47" spans="1:7" ht="32" x14ac:dyDescent="0.2">
      <c r="A47" s="257"/>
      <c r="B47" s="258"/>
      <c r="C47" s="258"/>
      <c r="D47" s="259"/>
      <c r="E47" s="108" t="s">
        <v>131</v>
      </c>
      <c r="F47" s="109">
        <v>18138.75</v>
      </c>
      <c r="G47" s="109">
        <v>19658.75</v>
      </c>
    </row>
    <row r="48" spans="1:7" ht="48" x14ac:dyDescent="0.2">
      <c r="A48" s="260" t="s">
        <v>132</v>
      </c>
      <c r="B48" s="261"/>
      <c r="C48" s="261"/>
      <c r="D48" s="262"/>
      <c r="E48" s="110" t="s">
        <v>133</v>
      </c>
      <c r="F48" s="111">
        <v>15520</v>
      </c>
      <c r="G48" s="111">
        <v>15520</v>
      </c>
    </row>
    <row r="49" spans="1:7" ht="64" x14ac:dyDescent="0.2">
      <c r="A49" s="263" t="s">
        <v>134</v>
      </c>
      <c r="B49" s="264"/>
      <c r="C49" s="264"/>
      <c r="D49" s="265"/>
      <c r="E49" s="112" t="s">
        <v>135</v>
      </c>
      <c r="F49" s="109">
        <v>160630</v>
      </c>
      <c r="G49" s="109">
        <v>172790</v>
      </c>
    </row>
    <row r="50" spans="1:7" ht="48" x14ac:dyDescent="0.2">
      <c r="A50" s="266"/>
      <c r="B50" s="267"/>
      <c r="C50" s="267"/>
      <c r="D50" s="268"/>
      <c r="E50" s="113" t="s">
        <v>136</v>
      </c>
      <c r="F50" s="109">
        <v>20078.75</v>
      </c>
      <c r="G50" s="109">
        <v>21598.75</v>
      </c>
    </row>
    <row r="51" spans="1:7" x14ac:dyDescent="0.2">
      <c r="A51" s="114" t="s">
        <v>137</v>
      </c>
      <c r="B51" s="115"/>
      <c r="C51" s="115"/>
      <c r="D51" s="115"/>
      <c r="E51" s="115"/>
      <c r="F51" s="116"/>
      <c r="G51" s="116"/>
    </row>
    <row r="52" spans="1:7" x14ac:dyDescent="0.2">
      <c r="A52" s="117" t="s">
        <v>138</v>
      </c>
      <c r="B52" s="115"/>
      <c r="C52" s="115"/>
      <c r="D52" s="115"/>
      <c r="E52" s="115"/>
      <c r="F52" s="116"/>
      <c r="G52" s="116"/>
    </row>
    <row r="53" spans="1:7" ht="16" customHeight="1" x14ac:dyDescent="0.2">
      <c r="A53" s="269" t="s">
        <v>139</v>
      </c>
      <c r="B53" s="270"/>
      <c r="C53" s="270"/>
      <c r="D53" s="270"/>
      <c r="E53" s="270"/>
      <c r="F53" s="270"/>
      <c r="G53" s="270"/>
    </row>
    <row r="54" spans="1:7" x14ac:dyDescent="0.2">
      <c r="A54" s="118"/>
      <c r="B54" s="118"/>
      <c r="C54" s="118"/>
      <c r="D54" s="118"/>
      <c r="E54" s="118"/>
      <c r="F54" s="119"/>
      <c r="G54" s="119"/>
    </row>
    <row r="55" spans="1:7" x14ac:dyDescent="0.2">
      <c r="A55" s="120" t="s">
        <v>140</v>
      </c>
      <c r="B55" s="118"/>
      <c r="C55" s="118"/>
      <c r="D55" s="118"/>
      <c r="E55" s="118"/>
      <c r="F55" s="118"/>
      <c r="G55" s="118"/>
    </row>
    <row r="56" spans="1:7" x14ac:dyDescent="0.2">
      <c r="A56" s="121" t="s">
        <v>141</v>
      </c>
      <c r="B56" s="118"/>
      <c r="C56" s="118"/>
      <c r="D56" s="118"/>
      <c r="E56" s="118"/>
      <c r="F56" s="118"/>
      <c r="G56" s="118"/>
    </row>
    <row r="57" spans="1:7" x14ac:dyDescent="0.2">
      <c r="A57" s="118"/>
      <c r="B57" s="118"/>
      <c r="C57" s="118"/>
      <c r="D57" s="118"/>
      <c r="E57" s="118"/>
      <c r="F57" s="118"/>
      <c r="G57" s="118"/>
    </row>
    <row r="58" spans="1:7" ht="32" x14ac:dyDescent="0.2">
      <c r="A58" s="122" t="s">
        <v>116</v>
      </c>
      <c r="B58" s="123"/>
      <c r="C58" s="123"/>
      <c r="D58" s="123"/>
      <c r="E58" s="124" t="s">
        <v>137</v>
      </c>
      <c r="F58" s="124" t="s">
        <v>69</v>
      </c>
      <c r="G58" s="124" t="s">
        <v>70</v>
      </c>
    </row>
    <row r="59" spans="1:7" x14ac:dyDescent="0.2">
      <c r="A59" s="244" t="s">
        <v>118</v>
      </c>
      <c r="B59" s="245"/>
      <c r="C59" s="245"/>
      <c r="D59" s="246"/>
      <c r="E59" s="125" t="s">
        <v>119</v>
      </c>
      <c r="F59" s="126">
        <v>41700</v>
      </c>
      <c r="G59" s="126">
        <v>53860</v>
      </c>
    </row>
    <row r="60" spans="1:7" x14ac:dyDescent="0.2">
      <c r="A60" s="244" t="s">
        <v>120</v>
      </c>
      <c r="B60" s="245"/>
      <c r="C60" s="245"/>
      <c r="D60" s="246"/>
      <c r="E60" s="125"/>
      <c r="F60" s="126">
        <v>5000</v>
      </c>
      <c r="G60" s="126">
        <v>5000</v>
      </c>
    </row>
    <row r="61" spans="1:7" x14ac:dyDescent="0.2">
      <c r="A61" s="244" t="s">
        <v>123</v>
      </c>
      <c r="B61" s="245"/>
      <c r="C61" s="245"/>
      <c r="D61" s="246"/>
      <c r="E61" s="125" t="s">
        <v>124</v>
      </c>
      <c r="F61" s="126">
        <v>6000</v>
      </c>
      <c r="G61" s="126">
        <v>6000</v>
      </c>
    </row>
    <row r="62" spans="1:7" x14ac:dyDescent="0.2">
      <c r="A62" s="244" t="s">
        <v>126</v>
      </c>
      <c r="B62" s="245"/>
      <c r="C62" s="245"/>
      <c r="D62" s="246"/>
      <c r="E62" s="125" t="s">
        <v>142</v>
      </c>
      <c r="F62" s="126">
        <v>9300</v>
      </c>
      <c r="G62" s="126">
        <v>9300</v>
      </c>
    </row>
    <row r="63" spans="1:7" x14ac:dyDescent="0.2">
      <c r="A63" s="244" t="s">
        <v>128</v>
      </c>
      <c r="B63" s="245"/>
      <c r="C63" s="245"/>
      <c r="D63" s="246"/>
      <c r="E63" s="125" t="s">
        <v>129</v>
      </c>
      <c r="F63" s="126">
        <v>3750</v>
      </c>
      <c r="G63" s="126">
        <v>3750</v>
      </c>
    </row>
    <row r="64" spans="1:7" x14ac:dyDescent="0.2">
      <c r="A64" s="236"/>
      <c r="B64" s="237"/>
      <c r="C64" s="237"/>
      <c r="D64" s="238"/>
      <c r="E64" s="127" t="s">
        <v>143</v>
      </c>
      <c r="F64" s="128">
        <v>65750</v>
      </c>
      <c r="G64" s="128">
        <v>77910</v>
      </c>
    </row>
    <row r="65" spans="1:7" ht="16" customHeight="1" x14ac:dyDescent="0.2">
      <c r="A65" s="242" t="s">
        <v>132</v>
      </c>
      <c r="B65" s="243"/>
      <c r="C65" s="243"/>
      <c r="D65" s="243"/>
      <c r="E65" s="129" t="s">
        <v>144</v>
      </c>
      <c r="F65" s="126">
        <v>11640</v>
      </c>
      <c r="G65" s="126">
        <v>11640</v>
      </c>
    </row>
    <row r="66" spans="1:7" x14ac:dyDescent="0.2">
      <c r="A66" s="130"/>
      <c r="B66" s="130"/>
      <c r="C66" s="130"/>
      <c r="D66" s="130"/>
      <c r="E66" s="131" t="s">
        <v>135</v>
      </c>
      <c r="F66" s="128">
        <v>77390</v>
      </c>
      <c r="G66" s="128">
        <v>89550</v>
      </c>
    </row>
    <row r="67" spans="1:7" x14ac:dyDescent="0.2">
      <c r="A67" s="130"/>
      <c r="B67" s="130"/>
      <c r="C67" s="130"/>
      <c r="D67" s="130"/>
      <c r="E67" s="132"/>
      <c r="F67" s="133"/>
      <c r="G67" s="133"/>
    </row>
    <row r="68" spans="1:7" x14ac:dyDescent="0.2">
      <c r="A68" s="120" t="s">
        <v>140</v>
      </c>
      <c r="B68" s="118"/>
      <c r="C68" s="118"/>
      <c r="D68" s="118"/>
      <c r="E68" s="118"/>
      <c r="F68" s="118"/>
      <c r="G68" s="118"/>
    </row>
    <row r="69" spans="1:7" x14ac:dyDescent="0.2">
      <c r="A69" s="121" t="s">
        <v>145</v>
      </c>
      <c r="B69" s="118"/>
      <c r="C69" s="118"/>
      <c r="D69" s="118"/>
      <c r="E69" s="118"/>
      <c r="F69" s="118"/>
      <c r="G69" s="118"/>
    </row>
    <row r="70" spans="1:7" x14ac:dyDescent="0.2">
      <c r="A70" s="118"/>
      <c r="B70" s="118"/>
      <c r="C70" s="118"/>
      <c r="D70" s="118"/>
      <c r="E70" s="118"/>
      <c r="F70" s="118"/>
      <c r="G70" s="118"/>
    </row>
    <row r="71" spans="1:7" ht="32" x14ac:dyDescent="0.2">
      <c r="A71" s="122" t="s">
        <v>116</v>
      </c>
      <c r="B71" s="123"/>
      <c r="C71" s="123"/>
      <c r="D71" s="123"/>
      <c r="E71" s="124" t="s">
        <v>137</v>
      </c>
      <c r="F71" s="124" t="s">
        <v>69</v>
      </c>
      <c r="G71" s="124" t="s">
        <v>70</v>
      </c>
    </row>
    <row r="72" spans="1:7" x14ac:dyDescent="0.2">
      <c r="A72" s="244" t="s">
        <v>118</v>
      </c>
      <c r="B72" s="245"/>
      <c r="C72" s="245"/>
      <c r="D72" s="246"/>
      <c r="E72" s="125" t="s">
        <v>146</v>
      </c>
      <c r="F72" s="126">
        <v>61460</v>
      </c>
      <c r="G72" s="126">
        <v>73620</v>
      </c>
    </row>
    <row r="73" spans="1:7" x14ac:dyDescent="0.2">
      <c r="A73" s="244" t="s">
        <v>120</v>
      </c>
      <c r="B73" s="245"/>
      <c r="C73" s="245"/>
      <c r="D73" s="246"/>
      <c r="E73" s="125"/>
      <c r="F73" s="126">
        <v>8100</v>
      </c>
      <c r="G73" s="126">
        <v>8100</v>
      </c>
    </row>
    <row r="74" spans="1:7" x14ac:dyDescent="0.2">
      <c r="A74" s="244" t="s">
        <v>126</v>
      </c>
      <c r="B74" s="245"/>
      <c r="C74" s="245"/>
      <c r="D74" s="246"/>
      <c r="E74" s="125" t="s">
        <v>127</v>
      </c>
      <c r="F74" s="126">
        <v>9300</v>
      </c>
      <c r="G74" s="126">
        <v>9300</v>
      </c>
    </row>
    <row r="75" spans="1:7" x14ac:dyDescent="0.2">
      <c r="A75" s="244" t="s">
        <v>128</v>
      </c>
      <c r="B75" s="245"/>
      <c r="C75" s="245"/>
      <c r="D75" s="246"/>
      <c r="E75" s="125" t="s">
        <v>129</v>
      </c>
      <c r="F75" s="126">
        <v>3750</v>
      </c>
      <c r="G75" s="126">
        <v>3750</v>
      </c>
    </row>
    <row r="76" spans="1:7" x14ac:dyDescent="0.2">
      <c r="A76" s="236"/>
      <c r="B76" s="237"/>
      <c r="C76" s="237"/>
      <c r="D76" s="238"/>
      <c r="E76" s="127" t="s">
        <v>147</v>
      </c>
      <c r="F76" s="128">
        <v>82610</v>
      </c>
      <c r="G76" s="128">
        <v>94770</v>
      </c>
    </row>
    <row r="77" spans="1:7" ht="16" customHeight="1" x14ac:dyDescent="0.2">
      <c r="A77" s="239" t="s">
        <v>132</v>
      </c>
      <c r="B77" s="240"/>
      <c r="C77" s="240"/>
      <c r="D77" s="241"/>
      <c r="E77" s="129" t="s">
        <v>144</v>
      </c>
      <c r="F77" s="126">
        <v>11640</v>
      </c>
      <c r="G77" s="126">
        <v>11640</v>
      </c>
    </row>
    <row r="78" spans="1:7" x14ac:dyDescent="0.2">
      <c r="A78" s="130"/>
      <c r="B78" s="130"/>
      <c r="C78" s="130"/>
      <c r="D78" s="130"/>
      <c r="E78" s="131" t="s">
        <v>135</v>
      </c>
      <c r="F78" s="128">
        <v>94250</v>
      </c>
      <c r="G78" s="128">
        <v>106410</v>
      </c>
    </row>
    <row r="81" spans="1:23" x14ac:dyDescent="0.2">
      <c r="A81" s="61" t="s">
        <v>109</v>
      </c>
      <c r="B81" s="62"/>
      <c r="C81" s="62"/>
      <c r="D81" s="62"/>
      <c r="E81" s="62"/>
      <c r="F81" s="62"/>
      <c r="G81" s="62"/>
      <c r="H81" s="62"/>
      <c r="I81" s="62"/>
    </row>
    <row r="82" spans="1:23" x14ac:dyDescent="0.2">
      <c r="A82" s="227" t="s">
        <v>52</v>
      </c>
      <c r="B82" s="227"/>
      <c r="C82" s="227"/>
      <c r="D82" s="228"/>
      <c r="E82" s="228"/>
      <c r="F82" s="223"/>
      <c r="G82" s="223"/>
      <c r="H82" s="223"/>
      <c r="I82" s="223"/>
    </row>
    <row r="83" spans="1:23" x14ac:dyDescent="0.2">
      <c r="A83" s="247" t="s">
        <v>51</v>
      </c>
      <c r="B83" s="249" t="s">
        <v>53</v>
      </c>
      <c r="C83" s="250"/>
      <c r="D83" s="63"/>
      <c r="E83" s="231" t="s">
        <v>54</v>
      </c>
      <c r="F83" s="231" t="s">
        <v>55</v>
      </c>
      <c r="G83" s="231" t="s">
        <v>56</v>
      </c>
      <c r="H83" s="231" t="s">
        <v>57</v>
      </c>
      <c r="I83" s="231" t="s">
        <v>58</v>
      </c>
      <c r="J83" s="231" t="s">
        <v>59</v>
      </c>
    </row>
    <row r="84" spans="1:23" x14ac:dyDescent="0.2">
      <c r="A84" s="248"/>
      <c r="B84" s="64" t="s">
        <v>110</v>
      </c>
      <c r="C84" s="65" t="s">
        <v>111</v>
      </c>
      <c r="D84" s="136"/>
      <c r="E84" s="232"/>
      <c r="F84" s="232"/>
      <c r="G84" s="232"/>
      <c r="H84" s="232"/>
      <c r="I84" s="232"/>
      <c r="J84" s="232"/>
      <c r="L84" t="str">
        <f>districttype</f>
        <v>A</v>
      </c>
    </row>
    <row r="85" spans="1:23" x14ac:dyDescent="0.2">
      <c r="A85" s="1" t="s">
        <v>61</v>
      </c>
      <c r="B85" s="67">
        <v>1</v>
      </c>
      <c r="C85" s="68">
        <v>3166</v>
      </c>
      <c r="D85" s="137" t="s">
        <v>61</v>
      </c>
      <c r="E85" s="69">
        <v>8.2727480582028985</v>
      </c>
      <c r="F85" s="70">
        <v>1.7228119728281086</v>
      </c>
      <c r="G85" s="70">
        <v>1.745777056425907</v>
      </c>
      <c r="H85" s="70">
        <v>1.7690482645880645</v>
      </c>
      <c r="I85" s="70">
        <v>1.7926296779550235</v>
      </c>
      <c r="J85" s="71">
        <v>15.303015030000001</v>
      </c>
      <c r="L85" s="135">
        <f t="shared" ref="L85:Q88" si="0">districtadm*E85</f>
        <v>0</v>
      </c>
      <c r="M85" s="135">
        <f t="shared" si="0"/>
        <v>0</v>
      </c>
      <c r="N85" s="135">
        <f t="shared" si="0"/>
        <v>0</v>
      </c>
      <c r="O85" s="135">
        <f t="shared" si="0"/>
        <v>0</v>
      </c>
      <c r="P85" s="135">
        <f t="shared" si="0"/>
        <v>0</v>
      </c>
      <c r="Q85" s="135">
        <f t="shared" si="0"/>
        <v>0</v>
      </c>
      <c r="R85" s="135">
        <f>L85-'Investment Estimate'!B$21</f>
        <v>0</v>
      </c>
      <c r="S85" s="135">
        <f>M85-'Investment Estimate'!C$21</f>
        <v>0</v>
      </c>
      <c r="T85" s="135">
        <f>N85-'Investment Estimate'!D$21</f>
        <v>0</v>
      </c>
      <c r="U85" s="135">
        <f>O85-'Investment Estimate'!E$21</f>
        <v>0</v>
      </c>
      <c r="V85" s="135">
        <f>P85-'Investment Estimate'!F$21</f>
        <v>0</v>
      </c>
      <c r="W85" s="135">
        <f>Q85-'Investment Estimate'!G$21</f>
        <v>0</v>
      </c>
    </row>
    <row r="86" spans="1:23" x14ac:dyDescent="0.2">
      <c r="A86" s="73" t="s">
        <v>62</v>
      </c>
      <c r="B86" s="74">
        <v>3167</v>
      </c>
      <c r="C86" s="75">
        <v>6392</v>
      </c>
      <c r="D86" s="138" t="s">
        <v>62</v>
      </c>
      <c r="E86" s="76">
        <v>7.9513614561618686</v>
      </c>
      <c r="F86" s="77">
        <v>1.6890667622307782</v>
      </c>
      <c r="G86" s="77">
        <v>1.7115820221713145</v>
      </c>
      <c r="H86" s="77">
        <v>1.734397410526858</v>
      </c>
      <c r="I86" s="77">
        <v>1.7575169280091814</v>
      </c>
      <c r="J86" s="78">
        <v>14.843924579100001</v>
      </c>
      <c r="L86" s="135">
        <f t="shared" si="0"/>
        <v>0</v>
      </c>
      <c r="M86" s="135">
        <f t="shared" si="0"/>
        <v>0</v>
      </c>
      <c r="N86" s="135">
        <f t="shared" si="0"/>
        <v>0</v>
      </c>
      <c r="O86" s="135">
        <f t="shared" si="0"/>
        <v>0</v>
      </c>
      <c r="P86" s="135">
        <f t="shared" si="0"/>
        <v>0</v>
      </c>
      <c r="Q86" s="135">
        <f t="shared" si="0"/>
        <v>0</v>
      </c>
      <c r="R86" s="135">
        <f>L86-'Investment Estimate'!B$21</f>
        <v>0</v>
      </c>
      <c r="S86" s="135">
        <f>M86-'Investment Estimate'!C$21</f>
        <v>0</v>
      </c>
      <c r="T86" s="135">
        <f>N86-'Investment Estimate'!D$21</f>
        <v>0</v>
      </c>
      <c r="U86" s="135">
        <f>O86-'Investment Estimate'!E$21</f>
        <v>0</v>
      </c>
      <c r="V86" s="135">
        <f>P86-'Investment Estimate'!F$21</f>
        <v>0</v>
      </c>
      <c r="W86" s="135">
        <f>Q86-'Investment Estimate'!G$21</f>
        <v>0</v>
      </c>
    </row>
    <row r="87" spans="1:23" x14ac:dyDescent="0.2">
      <c r="A87" s="73" t="s">
        <v>63</v>
      </c>
      <c r="B87" s="74">
        <v>6393</v>
      </c>
      <c r="C87" s="75">
        <v>18063</v>
      </c>
      <c r="D87" s="138" t="s">
        <v>63</v>
      </c>
      <c r="E87" s="76">
        <v>7.63296336977767</v>
      </c>
      <c r="F87" s="77">
        <v>1.654589196720722</v>
      </c>
      <c r="G87" s="77">
        <v>1.6766448707130091</v>
      </c>
      <c r="H87" s="77">
        <v>1.6989945468396137</v>
      </c>
      <c r="I87" s="77">
        <v>1.721642144148986</v>
      </c>
      <c r="J87" s="78">
        <v>14.3848341282</v>
      </c>
      <c r="L87" s="135">
        <f t="shared" si="0"/>
        <v>0</v>
      </c>
      <c r="M87" s="135">
        <f t="shared" si="0"/>
        <v>0</v>
      </c>
      <c r="N87" s="135">
        <f t="shared" si="0"/>
        <v>0</v>
      </c>
      <c r="O87" s="135">
        <f t="shared" si="0"/>
        <v>0</v>
      </c>
      <c r="P87" s="135">
        <f t="shared" si="0"/>
        <v>0</v>
      </c>
      <c r="Q87" s="135">
        <f t="shared" si="0"/>
        <v>0</v>
      </c>
      <c r="R87" s="135">
        <f>L87-'Investment Estimate'!B$21</f>
        <v>0</v>
      </c>
      <c r="S87" s="135">
        <f>M87-'Investment Estimate'!C$21</f>
        <v>0</v>
      </c>
      <c r="T87" s="135">
        <f>N87-'Investment Estimate'!D$21</f>
        <v>0</v>
      </c>
      <c r="U87" s="135">
        <f>O87-'Investment Estimate'!E$21</f>
        <v>0</v>
      </c>
      <c r="V87" s="135">
        <f>P87-'Investment Estimate'!F$21</f>
        <v>0</v>
      </c>
      <c r="W87" s="135">
        <f>Q87-'Investment Estimate'!G$21</f>
        <v>0</v>
      </c>
    </row>
    <row r="88" spans="1:23" x14ac:dyDescent="0.2">
      <c r="A88" s="4" t="s">
        <v>64</v>
      </c>
      <c r="B88" s="79">
        <v>18064</v>
      </c>
      <c r="C88" s="80"/>
      <c r="D88" s="139" t="s">
        <v>64</v>
      </c>
      <c r="E88" s="81">
        <v>7.1866628032231263</v>
      </c>
      <c r="F88" s="82">
        <v>1.6139539346221428</v>
      </c>
      <c r="G88" s="82">
        <v>1.6354679405706558</v>
      </c>
      <c r="H88" s="82">
        <v>1.657268728218463</v>
      </c>
      <c r="I88" s="82">
        <v>1.6793601203656152</v>
      </c>
      <c r="J88" s="83">
        <v>13.772713527000002</v>
      </c>
      <c r="L88" s="135">
        <f t="shared" si="0"/>
        <v>0</v>
      </c>
      <c r="M88" s="135">
        <f t="shared" si="0"/>
        <v>0</v>
      </c>
      <c r="N88" s="135">
        <f t="shared" si="0"/>
        <v>0</v>
      </c>
      <c r="O88" s="135">
        <f t="shared" si="0"/>
        <v>0</v>
      </c>
      <c r="P88" s="135">
        <f t="shared" si="0"/>
        <v>0</v>
      </c>
      <c r="Q88" s="135">
        <f t="shared" si="0"/>
        <v>0</v>
      </c>
      <c r="R88" s="135">
        <f>L88-'Investment Estimate'!B$21</f>
        <v>0</v>
      </c>
      <c r="S88" s="135">
        <f>M88-'Investment Estimate'!C$21</f>
        <v>0</v>
      </c>
      <c r="T88" s="135">
        <f>N88-'Investment Estimate'!D$21</f>
        <v>0</v>
      </c>
      <c r="U88" s="135">
        <f>O88-'Investment Estimate'!E$21</f>
        <v>0</v>
      </c>
      <c r="V88" s="135">
        <f>P88-'Investment Estimate'!F$21</f>
        <v>0</v>
      </c>
      <c r="W88" s="135">
        <f>Q88-'Investment Estimate'!G$21</f>
        <v>0</v>
      </c>
    </row>
    <row r="89" spans="1:23" x14ac:dyDescent="0.2">
      <c r="A89" s="84"/>
      <c r="B89" s="85"/>
      <c r="C89" s="66" t="s">
        <v>60</v>
      </c>
      <c r="D89" s="86">
        <v>7.7609339218413904</v>
      </c>
      <c r="E89" s="86">
        <v>1.670105466600438</v>
      </c>
      <c r="F89" s="86">
        <v>1.6923679724702216</v>
      </c>
      <c r="G89" s="86">
        <v>1.7149272375432498</v>
      </c>
      <c r="H89" s="86">
        <v>1.7377872176197016</v>
      </c>
      <c r="I89" s="86">
        <v>14.576121816075</v>
      </c>
    </row>
    <row r="90" spans="1:23" x14ac:dyDescent="0.2">
      <c r="A90" s="251" t="s">
        <v>112</v>
      </c>
      <c r="B90" s="223"/>
      <c r="C90" s="223"/>
      <c r="D90" s="223"/>
      <c r="E90" s="223"/>
      <c r="F90" s="223"/>
      <c r="G90" s="223"/>
      <c r="H90" s="223"/>
      <c r="I90" s="223"/>
    </row>
    <row r="91" spans="1:23" x14ac:dyDescent="0.2">
      <c r="A91" s="252" t="s">
        <v>51</v>
      </c>
      <c r="B91" s="249" t="s">
        <v>53</v>
      </c>
      <c r="C91" s="250"/>
      <c r="D91" s="63"/>
      <c r="E91" s="231" t="s">
        <v>54</v>
      </c>
      <c r="F91" s="231" t="s">
        <v>55</v>
      </c>
      <c r="G91" s="231" t="s">
        <v>56</v>
      </c>
      <c r="H91" s="231" t="s">
        <v>57</v>
      </c>
      <c r="I91" s="231" t="s">
        <v>58</v>
      </c>
      <c r="J91" s="231" t="s">
        <v>59</v>
      </c>
    </row>
    <row r="92" spans="1:23" x14ac:dyDescent="0.2">
      <c r="A92" s="253"/>
      <c r="B92" s="64" t="s">
        <v>110</v>
      </c>
      <c r="C92" s="65" t="s">
        <v>111</v>
      </c>
      <c r="D92" s="136"/>
      <c r="E92" s="232"/>
      <c r="F92" s="232"/>
      <c r="G92" s="232"/>
      <c r="H92" s="232"/>
      <c r="I92" s="232"/>
      <c r="J92" s="232"/>
    </row>
    <row r="93" spans="1:23" x14ac:dyDescent="0.2">
      <c r="A93" s="1" t="s">
        <v>61</v>
      </c>
      <c r="B93" s="67">
        <v>1</v>
      </c>
      <c r="C93" s="68">
        <v>3166</v>
      </c>
      <c r="D93" s="137" t="s">
        <v>61</v>
      </c>
      <c r="E93" s="90">
        <v>11.374626593383132</v>
      </c>
      <c r="F93" s="91">
        <v>2.4607739831373499</v>
      </c>
      <c r="G93" s="91">
        <v>2.4951904024819278</v>
      </c>
      <c r="H93" s="91">
        <v>2.5296068218265062</v>
      </c>
      <c r="I93" s="91">
        <v>2.5640232411710846</v>
      </c>
      <c r="J93" s="71">
        <v>21.424221041999999</v>
      </c>
      <c r="L93" s="135">
        <f t="shared" ref="L93:Q96" si="1">districtadm*E93</f>
        <v>0</v>
      </c>
      <c r="M93" s="135">
        <f t="shared" si="1"/>
        <v>0</v>
      </c>
      <c r="N93" s="135">
        <f t="shared" si="1"/>
        <v>0</v>
      </c>
      <c r="O93" s="135">
        <f t="shared" si="1"/>
        <v>0</v>
      </c>
      <c r="P93" s="135">
        <f t="shared" si="1"/>
        <v>0</v>
      </c>
      <c r="Q93" s="135">
        <f t="shared" si="1"/>
        <v>0</v>
      </c>
      <c r="R93" s="135">
        <f>L93-'Investment Estimate'!B$25</f>
        <v>0</v>
      </c>
      <c r="S93" s="135">
        <f>M93-'Investment Estimate'!C$25</f>
        <v>0</v>
      </c>
      <c r="T93" s="135">
        <f>N93-'Investment Estimate'!D$25</f>
        <v>0</v>
      </c>
      <c r="U93" s="135">
        <f>O93-'Investment Estimate'!E$25</f>
        <v>0</v>
      </c>
      <c r="V93" s="135">
        <f>P93-'Investment Estimate'!F$25</f>
        <v>0</v>
      </c>
      <c r="W93" s="135">
        <f>Q93-'Investment Estimate'!G$25</f>
        <v>0</v>
      </c>
    </row>
    <row r="94" spans="1:23" x14ac:dyDescent="0.2">
      <c r="A94" s="73" t="s">
        <v>62</v>
      </c>
      <c r="B94" s="74">
        <v>3167</v>
      </c>
      <c r="C94" s="75">
        <v>6392</v>
      </c>
      <c r="D94" s="138" t="s">
        <v>62</v>
      </c>
      <c r="E94" s="92">
        <v>10.903792188936746</v>
      </c>
      <c r="F94" s="93">
        <v>2.4136877446098373</v>
      </c>
      <c r="G94" s="93">
        <v>2.4474456151638209</v>
      </c>
      <c r="H94" s="93">
        <v>2.4812034857178045</v>
      </c>
      <c r="I94" s="93">
        <v>2.5149613562717881</v>
      </c>
      <c r="J94" s="94">
        <v>20.761090390699994</v>
      </c>
      <c r="L94" s="135">
        <f t="shared" si="1"/>
        <v>0</v>
      </c>
      <c r="M94" s="135">
        <f t="shared" si="1"/>
        <v>0</v>
      </c>
      <c r="N94" s="135">
        <f t="shared" si="1"/>
        <v>0</v>
      </c>
      <c r="O94" s="135">
        <f t="shared" si="1"/>
        <v>0</v>
      </c>
      <c r="P94" s="135">
        <f t="shared" si="1"/>
        <v>0</v>
      </c>
      <c r="Q94" s="135">
        <f t="shared" si="1"/>
        <v>0</v>
      </c>
      <c r="R94" s="135">
        <f>L94-'Investment Estimate'!B$25</f>
        <v>0</v>
      </c>
      <c r="S94" s="135">
        <f>M94-'Investment Estimate'!C$25</f>
        <v>0</v>
      </c>
      <c r="T94" s="135">
        <f>N94-'Investment Estimate'!D$25</f>
        <v>0</v>
      </c>
      <c r="U94" s="135">
        <f>O94-'Investment Estimate'!E$25</f>
        <v>0</v>
      </c>
      <c r="V94" s="135">
        <f>P94-'Investment Estimate'!F$25</f>
        <v>0</v>
      </c>
      <c r="W94" s="135">
        <f>Q94-'Investment Estimate'!G$25</f>
        <v>0</v>
      </c>
    </row>
    <row r="95" spans="1:23" x14ac:dyDescent="0.2">
      <c r="A95" s="73" t="s">
        <v>63</v>
      </c>
      <c r="B95" s="74">
        <v>6393</v>
      </c>
      <c r="C95" s="75">
        <v>18063</v>
      </c>
      <c r="D95" s="138" t="s">
        <v>63</v>
      </c>
      <c r="E95" s="92">
        <v>10.448229181859439</v>
      </c>
      <c r="F95" s="93">
        <v>2.3753525802955484</v>
      </c>
      <c r="G95" s="93">
        <v>2.408574294705276</v>
      </c>
      <c r="H95" s="93">
        <v>2.4417960091150039</v>
      </c>
      <c r="I95" s="93">
        <v>2.4750177235247319</v>
      </c>
      <c r="J95" s="94">
        <v>20.148969789499997</v>
      </c>
      <c r="L95" s="135">
        <f t="shared" si="1"/>
        <v>0</v>
      </c>
      <c r="M95" s="135">
        <f t="shared" si="1"/>
        <v>0</v>
      </c>
      <c r="N95" s="135">
        <f t="shared" si="1"/>
        <v>0</v>
      </c>
      <c r="O95" s="135">
        <f t="shared" si="1"/>
        <v>0</v>
      </c>
      <c r="P95" s="135">
        <f t="shared" si="1"/>
        <v>0</v>
      </c>
      <c r="Q95" s="135">
        <f t="shared" si="1"/>
        <v>0</v>
      </c>
      <c r="R95" s="135">
        <f>L95-'Investment Estimate'!B$25</f>
        <v>0</v>
      </c>
      <c r="S95" s="135">
        <f>M95-'Investment Estimate'!C$25</f>
        <v>0</v>
      </c>
      <c r="T95" s="135">
        <f>N95-'Investment Estimate'!D$25</f>
        <v>0</v>
      </c>
      <c r="U95" s="135">
        <f>O95-'Investment Estimate'!E$25</f>
        <v>0</v>
      </c>
      <c r="V95" s="135">
        <f>P95-'Investment Estimate'!F$25</f>
        <v>0</v>
      </c>
      <c r="W95" s="135">
        <f>Q95-'Investment Estimate'!G$25</f>
        <v>0</v>
      </c>
    </row>
    <row r="96" spans="1:23" x14ac:dyDescent="0.2">
      <c r="A96" s="4" t="s">
        <v>64</v>
      </c>
      <c r="B96" s="79">
        <v>18064</v>
      </c>
      <c r="C96" s="80"/>
      <c r="D96" s="139" t="s">
        <v>64</v>
      </c>
      <c r="E96" s="95">
        <v>9.8429300529088017</v>
      </c>
      <c r="F96" s="96">
        <v>2.3112298810606879</v>
      </c>
      <c r="G96" s="96">
        <v>2.3435547745020955</v>
      </c>
      <c r="H96" s="96">
        <v>2.3758796679435039</v>
      </c>
      <c r="I96" s="96">
        <v>2.4082045613849123</v>
      </c>
      <c r="J96" s="97">
        <v>19.281798937800001</v>
      </c>
      <c r="L96" s="135">
        <f t="shared" si="1"/>
        <v>0</v>
      </c>
      <c r="M96" s="135">
        <f t="shared" si="1"/>
        <v>0</v>
      </c>
      <c r="N96" s="135">
        <f t="shared" si="1"/>
        <v>0</v>
      </c>
      <c r="O96" s="135">
        <f t="shared" si="1"/>
        <v>0</v>
      </c>
      <c r="P96" s="135">
        <f t="shared" si="1"/>
        <v>0</v>
      </c>
      <c r="Q96" s="135">
        <f t="shared" si="1"/>
        <v>0</v>
      </c>
      <c r="R96" s="135">
        <f>L96-'Investment Estimate'!B$25</f>
        <v>0</v>
      </c>
      <c r="S96" s="135">
        <f>M96-'Investment Estimate'!C$25</f>
        <v>0</v>
      </c>
      <c r="T96" s="135">
        <f>N96-'Investment Estimate'!D$25</f>
        <v>0</v>
      </c>
      <c r="U96" s="135">
        <f>O96-'Investment Estimate'!E$25</f>
        <v>0</v>
      </c>
      <c r="V96" s="135">
        <f>P96-'Investment Estimate'!F$25</f>
        <v>0</v>
      </c>
      <c r="W96" s="135">
        <f>Q96-'Investment Estimate'!G$25</f>
        <v>0</v>
      </c>
    </row>
    <row r="97" spans="1:9" x14ac:dyDescent="0.2">
      <c r="A97" s="62"/>
      <c r="B97" s="62"/>
      <c r="C97" s="66" t="s">
        <v>60</v>
      </c>
      <c r="D97" s="98">
        <v>10.64239450427203</v>
      </c>
      <c r="E97" s="98">
        <v>2.3902610472758559</v>
      </c>
      <c r="F97" s="98">
        <v>2.4236912717132801</v>
      </c>
      <c r="G97" s="98">
        <v>2.4571214961507049</v>
      </c>
      <c r="H97" s="98">
        <v>2.4905517205881291</v>
      </c>
      <c r="I97" s="98">
        <v>20.404020039999999</v>
      </c>
    </row>
  </sheetData>
  <sheetProtection password="E45E" sheet="1" objects="1" scenarios="1" selectLockedCells="1" selectUnlockedCells="1"/>
  <mergeCells count="62">
    <mergeCell ref="A39:D39"/>
    <mergeCell ref="A31:B31"/>
    <mergeCell ref="A63:D63"/>
    <mergeCell ref="A46:D46"/>
    <mergeCell ref="A47:D47"/>
    <mergeCell ref="A48:D48"/>
    <mergeCell ref="A49:D50"/>
    <mergeCell ref="A53:G53"/>
    <mergeCell ref="A59:D59"/>
    <mergeCell ref="A60:D60"/>
    <mergeCell ref="A61:D61"/>
    <mergeCell ref="A62:D62"/>
    <mergeCell ref="A45:D45"/>
    <mergeCell ref="A44:D44"/>
    <mergeCell ref="A42:D42"/>
    <mergeCell ref="A41:D41"/>
    <mergeCell ref="A20:I20"/>
    <mergeCell ref="A21:A22"/>
    <mergeCell ref="B21:C21"/>
    <mergeCell ref="D21:D22"/>
    <mergeCell ref="E21:E22"/>
    <mergeCell ref="F21:F22"/>
    <mergeCell ref="G21:G22"/>
    <mergeCell ref="H21:H22"/>
    <mergeCell ref="I21:I22"/>
    <mergeCell ref="A12:I12"/>
    <mergeCell ref="A13:A14"/>
    <mergeCell ref="B13:C13"/>
    <mergeCell ref="D13:D14"/>
    <mergeCell ref="E13:E14"/>
    <mergeCell ref="F13:F14"/>
    <mergeCell ref="G13:G14"/>
    <mergeCell ref="H13:H14"/>
    <mergeCell ref="I13:I14"/>
    <mergeCell ref="J91:J92"/>
    <mergeCell ref="A82:I82"/>
    <mergeCell ref="A83:A84"/>
    <mergeCell ref="B83:C83"/>
    <mergeCell ref="E83:E84"/>
    <mergeCell ref="F83:F84"/>
    <mergeCell ref="G83:G84"/>
    <mergeCell ref="H83:H84"/>
    <mergeCell ref="I83:I84"/>
    <mergeCell ref="J83:J84"/>
    <mergeCell ref="A90:I90"/>
    <mergeCell ref="A91:A92"/>
    <mergeCell ref="B91:C91"/>
    <mergeCell ref="E91:E92"/>
    <mergeCell ref="F91:F92"/>
    <mergeCell ref="G91:G92"/>
    <mergeCell ref="H91:H92"/>
    <mergeCell ref="I91:I92"/>
    <mergeCell ref="A40:D40"/>
    <mergeCell ref="A43:D43"/>
    <mergeCell ref="A76:D76"/>
    <mergeCell ref="A77:D77"/>
    <mergeCell ref="A64:D64"/>
    <mergeCell ref="A65:D65"/>
    <mergeCell ref="A72:D72"/>
    <mergeCell ref="A73:D73"/>
    <mergeCell ref="A74:D74"/>
    <mergeCell ref="A75:D75"/>
  </mergeCells>
  <conditionalFormatting sqref="L99:W99">
    <cfRule type="containsText" dxfId="10" priority="11" operator="containsText" text="D">
      <formula>NOT(ISERROR(SEARCH("D",L99)))</formula>
    </cfRule>
  </conditionalFormatting>
  <conditionalFormatting sqref="L88:W88">
    <cfRule type="expression" dxfId="9" priority="6">
      <formula>$L$84="D"</formula>
    </cfRule>
    <cfRule type="expression" dxfId="8" priority="10">
      <formula>$L$84="D"</formula>
    </cfRule>
  </conditionalFormatting>
  <conditionalFormatting sqref="L85:W85">
    <cfRule type="expression" dxfId="7" priority="9">
      <formula>$L$84="A"</formula>
    </cfRule>
  </conditionalFormatting>
  <conditionalFormatting sqref="L86:W86">
    <cfRule type="expression" dxfId="6" priority="8">
      <formula>$L$84="B"</formula>
    </cfRule>
  </conditionalFormatting>
  <conditionalFormatting sqref="L87:W87">
    <cfRule type="expression" dxfId="5" priority="7">
      <formula>$L$84="C"</formula>
    </cfRule>
  </conditionalFormatting>
  <conditionalFormatting sqref="L96:W96">
    <cfRule type="expression" dxfId="4" priority="1">
      <formula>$L$84="D"</formula>
    </cfRule>
    <cfRule type="expression" dxfId="3" priority="5">
      <formula>$L$84="D"</formula>
    </cfRule>
  </conditionalFormatting>
  <conditionalFormatting sqref="L93:W93">
    <cfRule type="expression" dxfId="2" priority="4">
      <formula>$L$84="A"</formula>
    </cfRule>
  </conditionalFormatting>
  <conditionalFormatting sqref="L94:W94">
    <cfRule type="expression" dxfId="1" priority="3">
      <formula>$L$84="B"</formula>
    </cfRule>
  </conditionalFormatting>
  <conditionalFormatting sqref="L95:W95">
    <cfRule type="expression" dxfId="0" priority="2">
      <formula>$L$84="C"</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Wave Participation</vt:lpstr>
      <vt:lpstr>ERP Modules</vt:lpstr>
      <vt:lpstr>Investment Estimate</vt:lpstr>
      <vt:lpstr>Lookup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Orth</dc:creator>
  <cp:lastModifiedBy>Microsoft Office User</cp:lastModifiedBy>
  <cp:lastPrinted>2016-03-14T13:27:24Z</cp:lastPrinted>
  <dcterms:created xsi:type="dcterms:W3CDTF">2016-02-29T20:54:42Z</dcterms:created>
  <dcterms:modified xsi:type="dcterms:W3CDTF">2016-03-14T18:01:35Z</dcterms:modified>
</cp:coreProperties>
</file>