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ohn.pierson\Documents\Transportation\"/>
    </mc:Choice>
  </mc:AlternateContent>
  <bookViews>
    <workbookView xWindow="0" yWindow="0" windowWidth="23040" windowHeight="9096" activeTab="1"/>
  </bookViews>
  <sheets>
    <sheet name="Your District" sheetId="3" r:id="rId1"/>
    <sheet name="Example 1" sheetId="2" r:id="rId2"/>
    <sheet name="Example 2" sheetId="8" r:id="rId3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7" i="3" l="1"/>
  <c r="E21" i="2"/>
  <c r="C19" i="8"/>
  <c r="C17" i="8"/>
  <c r="G14" i="8"/>
  <c r="C14" i="8"/>
  <c r="C12" i="8"/>
  <c r="C13" i="8" s="1"/>
  <c r="C15" i="8" s="1"/>
  <c r="C11" i="8"/>
  <c r="G8" i="8"/>
  <c r="G9" i="8" s="1"/>
  <c r="G11" i="8" s="1"/>
  <c r="G12" i="8" s="1"/>
  <c r="G13" i="8" s="1"/>
  <c r="G15" i="8" s="1"/>
  <c r="G17" i="8" s="1"/>
  <c r="G19" i="8" s="1"/>
  <c r="E21" i="8" s="1"/>
  <c r="C8" i="8"/>
  <c r="C9" i="8" s="1"/>
  <c r="G8" i="3" l="1"/>
  <c r="C14" i="3" l="1"/>
  <c r="G9" i="3"/>
  <c r="C8" i="3"/>
  <c r="C9" i="3" s="1"/>
  <c r="G14" i="3"/>
  <c r="G1" i="2"/>
  <c r="G14" i="2" s="1"/>
  <c r="C14" i="2"/>
  <c r="G8" i="2"/>
  <c r="G9" i="2" s="1"/>
  <c r="C11" i="3" l="1"/>
  <c r="C12" i="3" s="1"/>
  <c r="C13" i="3" s="1"/>
  <c r="C15" i="3" s="1"/>
  <c r="C17" i="3" s="1"/>
  <c r="C19" i="3" s="1"/>
  <c r="G11" i="3"/>
  <c r="G12" i="3" s="1"/>
  <c r="G13" i="3" s="1"/>
  <c r="G15" i="3" s="1"/>
  <c r="G19" i="3" s="1"/>
  <c r="E21" i="3" s="1"/>
  <c r="G11" i="2"/>
  <c r="G12" i="2" s="1"/>
  <c r="G13" i="2" s="1"/>
  <c r="G15" i="2" s="1"/>
  <c r="G17" i="2" l="1"/>
  <c r="G19" i="2" s="1"/>
  <c r="C8" i="2" l="1"/>
  <c r="C9" i="2" s="1"/>
  <c r="C11" i="2" l="1"/>
  <c r="C12" i="2" s="1"/>
  <c r="C13" i="2" s="1"/>
  <c r="C15" i="2" s="1"/>
  <c r="C17" i="2" s="1"/>
  <c r="C19" i="2" s="1"/>
</calcChain>
</file>

<file path=xl/sharedStrings.xml><?xml version="1.0" encoding="utf-8"?>
<sst xmlns="http://schemas.openxmlformats.org/spreadsheetml/2006/main" count="151" uniqueCount="54">
  <si>
    <t>(A)</t>
  </si>
  <si>
    <t>(B)</t>
  </si>
  <si>
    <t>(D)</t>
  </si>
  <si>
    <t>(C)</t>
  </si>
  <si>
    <t>(F)</t>
  </si>
  <si>
    <t>(G)</t>
  </si>
  <si>
    <t>(H)</t>
  </si>
  <si>
    <t>(J)</t>
  </si>
  <si>
    <t>(K)</t>
  </si>
  <si>
    <t>(L)</t>
  </si>
  <si>
    <t>(E)</t>
  </si>
  <si>
    <t>Instructional Days</t>
  </si>
  <si>
    <t>Funding Base (C x $6)</t>
  </si>
  <si>
    <t>Excess of E - D</t>
  </si>
  <si>
    <t>Gross Funding D + G</t>
  </si>
  <si>
    <t xml:space="preserve">(I) </t>
  </si>
  <si>
    <t>Max Allowable</t>
  </si>
  <si>
    <t>smaller of H or I</t>
  </si>
  <si>
    <t>FY15 state share index</t>
  </si>
  <si>
    <t>J x K or J x .6 if K smaller than .6</t>
  </si>
  <si>
    <t>Funding after state share applied</t>
  </si>
  <si>
    <t>(M)</t>
  </si>
  <si>
    <t>(N)</t>
  </si>
  <si>
    <t>Prorated Funding for FY16</t>
  </si>
  <si>
    <t>Total Rider Days  (A x B)</t>
  </si>
  <si>
    <t>FY15 state Avg is $5,638.8786151</t>
  </si>
  <si>
    <t xml:space="preserve"> Max allowable is state average cost per student x 2 x total rider days </t>
  </si>
  <si>
    <t>Part 2 Funding  (F x .5)</t>
  </si>
  <si>
    <t>Reimbursement</t>
  </si>
  <si>
    <t>FY15 max allowable (state avg cost per student)</t>
  </si>
  <si>
    <r>
      <t xml:space="preserve">FY16 max allowable </t>
    </r>
    <r>
      <rPr>
        <b/>
        <sz val="11"/>
        <color theme="1"/>
        <rFont val="Calibri"/>
        <family val="2"/>
        <scheme val="minor"/>
      </rPr>
      <t>estimate</t>
    </r>
  </si>
  <si>
    <t>FY16 T2</t>
  </si>
  <si>
    <t>FY15 T2</t>
  </si>
  <si>
    <t>FY15 T1</t>
  </si>
  <si>
    <t>FY16 T1</t>
  </si>
  <si>
    <r>
      <t xml:space="preserve">FY15 </t>
    </r>
    <r>
      <rPr>
        <b/>
        <sz val="10"/>
        <color theme="1"/>
        <rFont val="Calibri"/>
        <family val="2"/>
        <scheme val="minor"/>
      </rPr>
      <t xml:space="preserve">T-1 </t>
    </r>
    <r>
      <rPr>
        <sz val="10"/>
        <color theme="1"/>
        <rFont val="Calibri"/>
        <family val="2"/>
        <scheme val="minor"/>
      </rPr>
      <t>Riders</t>
    </r>
  </si>
  <si>
    <r>
      <t>FY15</t>
    </r>
    <r>
      <rPr>
        <b/>
        <sz val="10"/>
        <color theme="1"/>
        <rFont val="Calibri"/>
        <family val="2"/>
        <scheme val="minor"/>
      </rPr>
      <t xml:space="preserve"> T-2</t>
    </r>
    <r>
      <rPr>
        <sz val="10"/>
        <color theme="1"/>
        <rFont val="Calibri"/>
        <family val="2"/>
        <scheme val="minor"/>
      </rPr>
      <t xml:space="preserve"> Special Ed Total Cost</t>
    </r>
  </si>
  <si>
    <r>
      <rPr>
        <b/>
        <sz val="10"/>
        <color theme="1"/>
        <rFont val="Calibri"/>
        <family val="2"/>
        <scheme val="minor"/>
      </rPr>
      <t>Approximate</t>
    </r>
    <r>
      <rPr>
        <sz val="10"/>
        <color theme="1"/>
        <rFont val="Calibri"/>
        <family val="2"/>
        <scheme val="minor"/>
      </rPr>
      <t xml:space="preserve"> pro-ration for FY16 payment</t>
    </r>
  </si>
  <si>
    <t>Your District</t>
  </si>
  <si>
    <t>Your estimate</t>
  </si>
  <si>
    <t>FY16 Final #1</t>
  </si>
  <si>
    <t>My estimate is 2% higher than FY15</t>
  </si>
  <si>
    <t>FY15 paid in FY16</t>
  </si>
  <si>
    <t>FY16 paid in FY17 estimate</t>
  </si>
  <si>
    <t>FY16 max allowable estimate</t>
  </si>
  <si>
    <t>FY15 T-1 Riders</t>
  </si>
  <si>
    <t>FY15 T-2 Special Ed Total Cost</t>
  </si>
  <si>
    <t>Approximate pro-ration for FY16 payment</t>
  </si>
  <si>
    <t>&lt;put your estimate in G1</t>
  </si>
  <si>
    <t>My estimate is one per cent lower</t>
  </si>
  <si>
    <t>Difference between FY17 and FY16 payment</t>
  </si>
  <si>
    <t>Example 2</t>
  </si>
  <si>
    <t>Example 1</t>
  </si>
  <si>
    <t>Your estimate for FY16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</si>
</sst>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(* #,##0_);_(* \(#,##0\);_(* &quot;-&quot;??_);_(@_)"/>
    <numFmt numFmtId="165" formatCode="_(* #,##0_);_(* \(#,##0\);_(* &quot;-&quot;?_);_(@_)"/>
    <numFmt numFmtId="166" formatCode="_(* #,##0.0000000_);_(* \(#,##0.00000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2">
    <xf numFmtId="0" fontId="0" fillId="0" borderId="0" xfId="0"/>
    <xf numFmtId="0" fontId="0" fillId="0" borderId="0" xfId="0" applyAlignment="1">
      <alignment horizontal="center"/>
    </xf>
    <xf numFmtId="43" fontId="0" fillId="0" borderId="0" xfId="0" applyNumberFormat="1"/>
    <xf numFmtId="0" fontId="0" fillId="0" borderId="0" xfId="0" applyAlignment="1">
      <alignment wrapText="1"/>
    </xf>
    <xf numFmtId="164" fontId="0" fillId="0" borderId="0" xfId="1" applyNumberFormat="1" applyFont="1"/>
    <xf numFmtId="164" fontId="0" fillId="0" borderId="0" xfId="0" applyNumberFormat="1"/>
    <xf numFmtId="165" fontId="0" fillId="0" borderId="0" xfId="0" applyNumberFormat="1"/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wrapText="1"/>
    </xf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166" fontId="5" fillId="0" borderId="0" xfId="1" applyNumberFormat="1" applyFont="1"/>
    <xf numFmtId="0" fontId="6" fillId="0" borderId="0" xfId="0" applyFont="1" applyAlignment="1">
      <alignment horizontal="center"/>
    </xf>
    <xf numFmtId="0" fontId="5" fillId="0" borderId="0" xfId="0" applyFont="1" applyAlignment="1">
      <alignment wrapText="1"/>
    </xf>
    <xf numFmtId="164" fontId="5" fillId="0" borderId="0" xfId="1" applyNumberFormat="1" applyFont="1"/>
    <xf numFmtId="164" fontId="5" fillId="0" borderId="0" xfId="0" applyNumberFormat="1" applyFont="1"/>
    <xf numFmtId="165" fontId="5" fillId="0" borderId="0" xfId="0" applyNumberFormat="1" applyFont="1"/>
    <xf numFmtId="43" fontId="5" fillId="0" borderId="0" xfId="0" applyNumberFormat="1" applyFont="1"/>
    <xf numFmtId="0" fontId="7" fillId="0" borderId="0" xfId="0" applyFont="1"/>
    <xf numFmtId="0" fontId="6" fillId="0" borderId="0" xfId="0" applyFont="1"/>
    <xf numFmtId="0" fontId="5" fillId="0" borderId="0" xfId="0" applyFont="1" applyAlignment="1" applyProtection="1">
      <alignment horizontal="center"/>
      <protection locked="0"/>
    </xf>
    <xf numFmtId="0" fontId="5" fillId="0" borderId="0" xfId="0" applyFont="1" applyProtection="1"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wrapText="1"/>
      <protection locked="0"/>
    </xf>
    <xf numFmtId="43" fontId="0" fillId="0" borderId="0" xfId="0" applyNumberFormat="1" applyProtection="1">
      <protection locked="0"/>
    </xf>
    <xf numFmtId="0" fontId="6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6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5" fillId="0" borderId="0" xfId="0" applyFont="1" applyAlignment="1" applyProtection="1">
      <alignment wrapText="1"/>
      <protection locked="0"/>
    </xf>
    <xf numFmtId="164" fontId="5" fillId="0" borderId="0" xfId="1" applyNumberFormat="1" applyFont="1" applyProtection="1">
      <protection locked="0"/>
    </xf>
    <xf numFmtId="164" fontId="0" fillId="0" borderId="0" xfId="1" applyNumberFormat="1" applyFont="1" applyProtection="1">
      <protection locked="0"/>
    </xf>
    <xf numFmtId="0" fontId="3" fillId="0" borderId="0" xfId="0" applyFont="1" applyAlignment="1" applyProtection="1">
      <alignment wrapText="1"/>
      <protection locked="0"/>
    </xf>
    <xf numFmtId="0" fontId="7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0" fillId="0" borderId="0" xfId="0" applyAlignment="1" applyProtection="1">
      <alignment horizontal="center"/>
      <protection locked="0"/>
    </xf>
    <xf numFmtId="166" fontId="5" fillId="0" borderId="0" xfId="1" applyNumberFormat="1" applyFont="1" applyProtection="1"/>
    <xf numFmtId="164" fontId="5" fillId="0" borderId="0" xfId="1" applyNumberFormat="1" applyFont="1" applyProtection="1"/>
    <xf numFmtId="164" fontId="5" fillId="0" borderId="0" xfId="0" applyNumberFormat="1" applyFont="1" applyProtection="1"/>
    <xf numFmtId="165" fontId="5" fillId="0" borderId="0" xfId="0" applyNumberFormat="1" applyFont="1" applyProtection="1"/>
    <xf numFmtId="43" fontId="5" fillId="0" borderId="0" xfId="0" applyNumberFormat="1" applyFont="1" applyProtection="1"/>
    <xf numFmtId="0" fontId="5" fillId="0" borderId="0" xfId="0" applyFont="1" applyProtection="1"/>
    <xf numFmtId="164" fontId="0" fillId="0" borderId="0" xfId="1" applyNumberFormat="1" applyFont="1" applyProtection="1"/>
    <xf numFmtId="164" fontId="0" fillId="0" borderId="0" xfId="0" applyNumberFormat="1" applyProtection="1"/>
    <xf numFmtId="165" fontId="0" fillId="0" borderId="0" xfId="0" applyNumberFormat="1" applyProtection="1"/>
    <xf numFmtId="43" fontId="0" fillId="0" borderId="0" xfId="0" applyNumberFormat="1" applyProtection="1"/>
    <xf numFmtId="0" fontId="2" fillId="0" borderId="0" xfId="0" applyFont="1" applyAlignment="1">
      <alignment horizontal="right"/>
    </xf>
    <xf numFmtId="43" fontId="2" fillId="0" borderId="0" xfId="0" applyNumberFormat="1" applyFont="1"/>
    <xf numFmtId="0" fontId="2" fillId="0" borderId="0" xfId="0" applyFont="1" applyAlignment="1" applyProtection="1">
      <alignment horizontal="right"/>
      <protection locked="0"/>
    </xf>
    <xf numFmtId="43" fontId="2" fillId="0" borderId="0" xfId="0" applyNumberFormat="1" applyFont="1" applyProtection="1">
      <protection locked="0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J21"/>
  <sheetViews>
    <sheetView workbookViewId="0">
      <selection activeCell="F22" sqref="F22"/>
    </sheetView>
  </sheetViews>
  <sheetFormatPr defaultRowHeight="14.4" x14ac:dyDescent="0.3"/>
  <cols>
    <col min="1" max="1" width="3.77734375" style="37" bestFit="1" customWidth="1"/>
    <col min="2" max="2" width="38.6640625" style="24" bestFit="1" customWidth="1"/>
    <col min="3" max="3" width="14.109375" style="24" bestFit="1" customWidth="1"/>
    <col min="4" max="4" width="30.5546875" style="24" customWidth="1"/>
    <col min="5" max="5" width="31.33203125" style="24" bestFit="1" customWidth="1"/>
    <col min="6" max="6" width="8.6640625" style="24" customWidth="1"/>
    <col min="7" max="7" width="13.88671875" style="24" bestFit="1" customWidth="1"/>
    <col min="8" max="8" width="29.109375" style="24" bestFit="1" customWidth="1"/>
    <col min="9" max="9" width="17.109375" style="24" customWidth="1"/>
    <col min="10" max="16384" width="8.88671875" style="24"/>
  </cols>
  <sheetData>
    <row r="1" spans="1:10" ht="42.6" customHeight="1" x14ac:dyDescent="0.3">
      <c r="A1" s="22"/>
      <c r="B1" s="23" t="s">
        <v>29</v>
      </c>
      <c r="C1" s="38">
        <v>5638.8786151000004</v>
      </c>
      <c r="F1" s="25" t="s">
        <v>30</v>
      </c>
      <c r="G1" s="26"/>
      <c r="H1" s="24" t="s">
        <v>48</v>
      </c>
    </row>
    <row r="2" spans="1:10" x14ac:dyDescent="0.3">
      <c r="A2" s="22"/>
      <c r="B2" s="23"/>
      <c r="C2" s="23"/>
    </row>
    <row r="3" spans="1:10" x14ac:dyDescent="0.3">
      <c r="A3" s="22"/>
      <c r="B3" s="23"/>
      <c r="C3" s="23"/>
    </row>
    <row r="4" spans="1:10" x14ac:dyDescent="0.3">
      <c r="A4" s="22"/>
      <c r="B4" s="23"/>
      <c r="C4" s="27" t="s">
        <v>42</v>
      </c>
      <c r="G4" s="28" t="s">
        <v>43</v>
      </c>
    </row>
    <row r="5" spans="1:10" x14ac:dyDescent="0.3">
      <c r="A5" s="22"/>
      <c r="B5" s="29" t="s">
        <v>38</v>
      </c>
      <c r="C5" s="27" t="s">
        <v>28</v>
      </c>
      <c r="G5" s="28" t="s">
        <v>28</v>
      </c>
    </row>
    <row r="6" spans="1:10" x14ac:dyDescent="0.3">
      <c r="A6" s="22" t="s">
        <v>0</v>
      </c>
      <c r="B6" s="23" t="s">
        <v>11</v>
      </c>
      <c r="C6" s="23"/>
      <c r="D6" s="30" t="s">
        <v>32</v>
      </c>
      <c r="E6" s="30"/>
      <c r="H6" s="23" t="s">
        <v>31</v>
      </c>
      <c r="I6" s="23"/>
      <c r="J6" s="23"/>
    </row>
    <row r="7" spans="1:10" x14ac:dyDescent="0.3">
      <c r="A7" s="22" t="s">
        <v>1</v>
      </c>
      <c r="B7" s="23" t="s">
        <v>35</v>
      </c>
      <c r="C7" s="23"/>
      <c r="D7" s="30" t="s">
        <v>33</v>
      </c>
      <c r="E7" s="30"/>
      <c r="H7" s="23" t="s">
        <v>34</v>
      </c>
      <c r="I7" s="23"/>
      <c r="J7" s="23"/>
    </row>
    <row r="8" spans="1:10" ht="15" customHeight="1" x14ac:dyDescent="0.3">
      <c r="A8" s="22" t="s">
        <v>3</v>
      </c>
      <c r="B8" s="31" t="s">
        <v>24</v>
      </c>
      <c r="C8" s="39">
        <f>C6*C7</f>
        <v>0</v>
      </c>
      <c r="D8" s="30"/>
      <c r="E8" s="30"/>
      <c r="G8" s="44">
        <f>G6*G7</f>
        <v>0</v>
      </c>
      <c r="H8" s="23"/>
      <c r="I8" s="23"/>
      <c r="J8" s="23"/>
    </row>
    <row r="9" spans="1:10" x14ac:dyDescent="0.3">
      <c r="A9" s="22" t="s">
        <v>2</v>
      </c>
      <c r="B9" s="23" t="s">
        <v>12</v>
      </c>
      <c r="C9" s="40">
        <f>C8*6</f>
        <v>0</v>
      </c>
      <c r="D9" s="30"/>
      <c r="E9" s="30"/>
      <c r="G9" s="45">
        <f>G8*6</f>
        <v>0</v>
      </c>
      <c r="H9" s="23"/>
      <c r="I9" s="23"/>
      <c r="J9" s="23"/>
    </row>
    <row r="10" spans="1:10" ht="13.2" customHeight="1" x14ac:dyDescent="0.3">
      <c r="A10" s="22" t="s">
        <v>10</v>
      </c>
      <c r="B10" s="31" t="s">
        <v>36</v>
      </c>
      <c r="C10" s="32"/>
      <c r="D10" s="30" t="s">
        <v>32</v>
      </c>
      <c r="E10" s="30"/>
      <c r="G10" s="33"/>
      <c r="H10" s="23" t="s">
        <v>31</v>
      </c>
      <c r="I10" s="23"/>
      <c r="J10" s="23"/>
    </row>
    <row r="11" spans="1:10" x14ac:dyDescent="0.3">
      <c r="A11" s="22" t="s">
        <v>4</v>
      </c>
      <c r="B11" s="23" t="s">
        <v>13</v>
      </c>
      <c r="C11" s="40">
        <f>IF(C9&gt;0,IF(C9&lt;C10,C10-C9,0),0)</f>
        <v>0</v>
      </c>
      <c r="D11" s="30"/>
      <c r="E11" s="30"/>
      <c r="G11" s="45">
        <f>IF(G9&gt;0,IF(G9&lt;G10,G10-G9,0),0)</f>
        <v>0</v>
      </c>
      <c r="H11" s="23"/>
      <c r="I11" s="23"/>
      <c r="J11" s="23"/>
    </row>
    <row r="12" spans="1:10" ht="16.8" customHeight="1" x14ac:dyDescent="0.3">
      <c r="A12" s="22" t="s">
        <v>5</v>
      </c>
      <c r="B12" s="31" t="s">
        <v>27</v>
      </c>
      <c r="C12" s="41">
        <f>C11*0.5</f>
        <v>0</v>
      </c>
      <c r="D12" s="30"/>
      <c r="E12" s="30"/>
      <c r="G12" s="46">
        <f>G11*0.5</f>
        <v>0</v>
      </c>
      <c r="H12" s="23"/>
      <c r="I12" s="23"/>
      <c r="J12" s="23"/>
    </row>
    <row r="13" spans="1:10" x14ac:dyDescent="0.3">
      <c r="A13" s="22" t="s">
        <v>6</v>
      </c>
      <c r="B13" s="23" t="s">
        <v>14</v>
      </c>
      <c r="C13" s="40">
        <f>C9+C12</f>
        <v>0</v>
      </c>
      <c r="D13" s="30"/>
      <c r="E13" s="30"/>
      <c r="G13" s="45">
        <f>G9+G12</f>
        <v>0</v>
      </c>
      <c r="H13" s="23"/>
      <c r="I13" s="23"/>
      <c r="J13" s="23"/>
    </row>
    <row r="14" spans="1:10" ht="39.6" customHeight="1" x14ac:dyDescent="0.3">
      <c r="A14" s="22" t="s">
        <v>15</v>
      </c>
      <c r="B14" s="31" t="s">
        <v>16</v>
      </c>
      <c r="C14" s="42">
        <f>C7*(C1*2)</f>
        <v>0</v>
      </c>
      <c r="D14" s="34" t="s">
        <v>26</v>
      </c>
      <c r="E14" s="30" t="s">
        <v>25</v>
      </c>
      <c r="G14" s="47">
        <f>G7*(G1*2)</f>
        <v>0</v>
      </c>
      <c r="H14" s="31" t="s">
        <v>26</v>
      </c>
      <c r="I14" s="23" t="s">
        <v>53</v>
      </c>
      <c r="J14" s="23"/>
    </row>
    <row r="15" spans="1:10" x14ac:dyDescent="0.3">
      <c r="A15" s="22" t="s">
        <v>7</v>
      </c>
      <c r="B15" s="23" t="s">
        <v>17</v>
      </c>
      <c r="C15" s="39">
        <f>IF(C13&gt;C14,C14,C13)</f>
        <v>0</v>
      </c>
      <c r="D15" s="30"/>
      <c r="E15" s="30"/>
      <c r="G15" s="44">
        <f>IF(G13&gt;G14,G14,G13)</f>
        <v>0</v>
      </c>
      <c r="H15" s="23"/>
      <c r="I15" s="23"/>
      <c r="J15" s="23"/>
    </row>
    <row r="16" spans="1:10" ht="15" customHeight="1" x14ac:dyDescent="0.3">
      <c r="A16" s="22" t="s">
        <v>8</v>
      </c>
      <c r="B16" s="31" t="s">
        <v>18</v>
      </c>
      <c r="C16" s="23"/>
      <c r="D16" s="30"/>
      <c r="E16" s="30"/>
      <c r="H16" s="23"/>
      <c r="I16" s="23"/>
      <c r="J16" s="23"/>
    </row>
    <row r="17" spans="1:10" ht="42" customHeight="1" x14ac:dyDescent="0.3">
      <c r="A17" s="22" t="s">
        <v>9</v>
      </c>
      <c r="B17" s="23" t="s">
        <v>20</v>
      </c>
      <c r="C17" s="42">
        <f>IF(C16&lt;0.6,C15*0.6,C15*C16)</f>
        <v>0</v>
      </c>
      <c r="D17" s="30" t="s">
        <v>19</v>
      </c>
      <c r="E17" s="35"/>
      <c r="G17" s="47">
        <f>IF(G16&lt;0.6,G15*0.6,G15*G16)</f>
        <v>0</v>
      </c>
      <c r="H17" s="23" t="s">
        <v>19</v>
      </c>
      <c r="I17" s="31"/>
      <c r="J17" s="23"/>
    </row>
    <row r="18" spans="1:10" ht="15.6" customHeight="1" x14ac:dyDescent="0.3">
      <c r="A18" s="22" t="s">
        <v>21</v>
      </c>
      <c r="B18" s="31" t="s">
        <v>37</v>
      </c>
      <c r="C18" s="43">
        <v>0.74399999999999999</v>
      </c>
      <c r="D18" s="36"/>
      <c r="E18" s="30"/>
      <c r="H18" s="23" t="s">
        <v>39</v>
      </c>
      <c r="I18" s="23"/>
      <c r="J18" s="23"/>
    </row>
    <row r="19" spans="1:10" x14ac:dyDescent="0.3">
      <c r="A19" s="22" t="s">
        <v>22</v>
      </c>
      <c r="B19" s="23" t="s">
        <v>23</v>
      </c>
      <c r="C19" s="42">
        <f>C17*C18</f>
        <v>0</v>
      </c>
      <c r="G19" s="47">
        <f>G17*G18</f>
        <v>0</v>
      </c>
      <c r="H19" s="23"/>
      <c r="I19" s="23"/>
      <c r="J19" s="23"/>
    </row>
    <row r="21" spans="1:10" x14ac:dyDescent="0.3">
      <c r="D21" s="50" t="s">
        <v>50</v>
      </c>
      <c r="E21" s="51">
        <f>G19-C19</f>
        <v>0</v>
      </c>
    </row>
  </sheetData>
  <sheetProtection sheet="1" objects="1" scenarios="1"/>
  <pageMargins left="0.7" right="0.7" top="0.75" bottom="0.75" header="0.3" footer="0.3"/>
  <pageSetup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G17" sqref="G17"/>
    </sheetView>
  </sheetViews>
  <sheetFormatPr defaultRowHeight="14.4" x14ac:dyDescent="0.3"/>
  <cols>
    <col min="1" max="1" width="3.77734375" style="1" bestFit="1" customWidth="1"/>
    <col min="2" max="2" width="38.6640625" bestFit="1" customWidth="1"/>
    <col min="3" max="3" width="14.109375" bestFit="1" customWidth="1"/>
    <col min="4" max="4" width="30.5546875" customWidth="1"/>
    <col min="5" max="5" width="31.33203125" bestFit="1" customWidth="1"/>
    <col min="6" max="6" width="8.6640625" customWidth="1"/>
    <col min="7" max="7" width="13.88671875" bestFit="1" customWidth="1"/>
    <col min="8" max="8" width="29.109375" bestFit="1" customWidth="1"/>
    <col min="9" max="9" width="17.109375" customWidth="1"/>
  </cols>
  <sheetData>
    <row r="1" spans="1:10" ht="42.6" customHeight="1" x14ac:dyDescent="0.3">
      <c r="A1" s="11"/>
      <c r="B1" s="12" t="s">
        <v>29</v>
      </c>
      <c r="C1" s="13">
        <v>5638.8786151000004</v>
      </c>
      <c r="F1" s="3" t="s">
        <v>30</v>
      </c>
      <c r="G1" s="2">
        <f>C1*1.02</f>
        <v>5751.6561874020008</v>
      </c>
      <c r="H1" t="s">
        <v>41</v>
      </c>
    </row>
    <row r="2" spans="1:10" x14ac:dyDescent="0.3">
      <c r="A2" s="11"/>
      <c r="B2" s="12"/>
      <c r="C2" s="12"/>
      <c r="H2" s="2"/>
    </row>
    <row r="3" spans="1:10" x14ac:dyDescent="0.3">
      <c r="A3" s="11"/>
      <c r="B3" s="12"/>
      <c r="C3" s="12"/>
    </row>
    <row r="4" spans="1:10" x14ac:dyDescent="0.3">
      <c r="A4" s="11"/>
      <c r="B4" s="12"/>
      <c r="C4" s="14" t="s">
        <v>42</v>
      </c>
      <c r="G4" s="7" t="s">
        <v>43</v>
      </c>
    </row>
    <row r="5" spans="1:10" x14ac:dyDescent="0.3">
      <c r="A5" s="11"/>
      <c r="B5" s="21" t="s">
        <v>52</v>
      </c>
      <c r="C5" s="14" t="s">
        <v>28</v>
      </c>
      <c r="G5" s="7" t="s">
        <v>28</v>
      </c>
    </row>
    <row r="6" spans="1:10" x14ac:dyDescent="0.3">
      <c r="A6" s="11" t="s">
        <v>0</v>
      </c>
      <c r="B6" s="12" t="s">
        <v>11</v>
      </c>
      <c r="C6" s="12">
        <v>180</v>
      </c>
      <c r="D6" s="8" t="s">
        <v>32</v>
      </c>
      <c r="E6" s="8"/>
      <c r="G6">
        <v>180</v>
      </c>
      <c r="H6" s="12" t="s">
        <v>31</v>
      </c>
      <c r="I6" s="12"/>
      <c r="J6" s="12"/>
    </row>
    <row r="7" spans="1:10" x14ac:dyDescent="0.3">
      <c r="A7" s="11" t="s">
        <v>1</v>
      </c>
      <c r="B7" s="12" t="s">
        <v>35</v>
      </c>
      <c r="C7" s="12">
        <v>436</v>
      </c>
      <c r="D7" s="8" t="s">
        <v>33</v>
      </c>
      <c r="E7" s="8"/>
      <c r="G7">
        <v>279</v>
      </c>
      <c r="H7" s="12" t="s">
        <v>34</v>
      </c>
      <c r="I7" s="12"/>
      <c r="J7" s="12"/>
    </row>
    <row r="8" spans="1:10" ht="15" customHeight="1" x14ac:dyDescent="0.3">
      <c r="A8" s="11" t="s">
        <v>3</v>
      </c>
      <c r="B8" s="15" t="s">
        <v>24</v>
      </c>
      <c r="C8" s="16">
        <f>C6*C7</f>
        <v>78480</v>
      </c>
      <c r="D8" s="8"/>
      <c r="E8" s="8"/>
      <c r="G8" s="4">
        <f>G6*G7</f>
        <v>50220</v>
      </c>
      <c r="H8" s="12"/>
      <c r="I8" s="12"/>
      <c r="J8" s="12"/>
    </row>
    <row r="9" spans="1:10" x14ac:dyDescent="0.3">
      <c r="A9" s="11" t="s">
        <v>2</v>
      </c>
      <c r="B9" s="12" t="s">
        <v>12</v>
      </c>
      <c r="C9" s="17">
        <f>C8*6</f>
        <v>470880</v>
      </c>
      <c r="D9" s="8"/>
      <c r="E9" s="8"/>
      <c r="G9" s="5">
        <f>G8*6</f>
        <v>301320</v>
      </c>
      <c r="H9" s="12"/>
      <c r="I9" s="12"/>
      <c r="J9" s="12"/>
    </row>
    <row r="10" spans="1:10" ht="13.2" customHeight="1" x14ac:dyDescent="0.3">
      <c r="A10" s="11" t="s">
        <v>10</v>
      </c>
      <c r="B10" s="15" t="s">
        <v>36</v>
      </c>
      <c r="C10" s="16">
        <v>1392588</v>
      </c>
      <c r="D10" s="8" t="s">
        <v>32</v>
      </c>
      <c r="E10" s="8"/>
      <c r="G10" s="4">
        <v>1002993</v>
      </c>
      <c r="H10" s="12" t="s">
        <v>31</v>
      </c>
      <c r="I10" s="12"/>
      <c r="J10" s="12"/>
    </row>
    <row r="11" spans="1:10" x14ac:dyDescent="0.3">
      <c r="A11" s="11" t="s">
        <v>4</v>
      </c>
      <c r="B11" s="12" t="s">
        <v>13</v>
      </c>
      <c r="C11" s="17">
        <f>IF(C9&gt;0,IF(C9&lt;C10,C10-C9,0),0)</f>
        <v>921708</v>
      </c>
      <c r="D11" s="8"/>
      <c r="E11" s="8"/>
      <c r="G11" s="5">
        <f>IF(G9&gt;0,IF(G9&lt;G10,G10-G9,0),0)</f>
        <v>701673</v>
      </c>
      <c r="H11" s="12"/>
      <c r="I11" s="12"/>
      <c r="J11" s="12"/>
    </row>
    <row r="12" spans="1:10" ht="16.8" customHeight="1" x14ac:dyDescent="0.3">
      <c r="A12" s="11" t="s">
        <v>5</v>
      </c>
      <c r="B12" s="15" t="s">
        <v>27</v>
      </c>
      <c r="C12" s="18">
        <f>C11*0.5</f>
        <v>460854</v>
      </c>
      <c r="D12" s="8"/>
      <c r="E12" s="8"/>
      <c r="G12" s="6">
        <f>G11*0.5</f>
        <v>350836.5</v>
      </c>
      <c r="H12" s="12"/>
      <c r="I12" s="12"/>
      <c r="J12" s="12"/>
    </row>
    <row r="13" spans="1:10" x14ac:dyDescent="0.3">
      <c r="A13" s="11" t="s">
        <v>6</v>
      </c>
      <c r="B13" s="12" t="s">
        <v>14</v>
      </c>
      <c r="C13" s="17">
        <f>C9+C12</f>
        <v>931734</v>
      </c>
      <c r="D13" s="8"/>
      <c r="E13" s="8"/>
      <c r="G13" s="5">
        <f>G9+G12</f>
        <v>652156.5</v>
      </c>
      <c r="H13" s="12"/>
      <c r="I13" s="12"/>
      <c r="J13" s="12"/>
    </row>
    <row r="14" spans="1:10" ht="39.6" customHeight="1" x14ac:dyDescent="0.3">
      <c r="A14" s="11" t="s">
        <v>15</v>
      </c>
      <c r="B14" s="15" t="s">
        <v>16</v>
      </c>
      <c r="C14" s="19">
        <f>C7*(C1*2)</f>
        <v>4917102.1523672007</v>
      </c>
      <c r="D14" s="9" t="s">
        <v>26</v>
      </c>
      <c r="E14" s="8" t="s">
        <v>25</v>
      </c>
      <c r="G14" s="2">
        <f>G7*(G1*2)</f>
        <v>3209424.1525703166</v>
      </c>
      <c r="H14" s="15" t="s">
        <v>26</v>
      </c>
      <c r="I14" s="12" t="s">
        <v>39</v>
      </c>
      <c r="J14" s="12"/>
    </row>
    <row r="15" spans="1:10" x14ac:dyDescent="0.3">
      <c r="A15" s="11" t="s">
        <v>7</v>
      </c>
      <c r="B15" s="12" t="s">
        <v>17</v>
      </c>
      <c r="C15" s="16">
        <f>IF(C13&gt;C14,C14,C13)</f>
        <v>931734</v>
      </c>
      <c r="D15" s="8"/>
      <c r="E15" s="8"/>
      <c r="G15" s="4">
        <f>IF(G13&gt;G14,G14,G13)</f>
        <v>652156.5</v>
      </c>
      <c r="H15" s="12"/>
      <c r="I15" s="12"/>
      <c r="J15" s="12"/>
    </row>
    <row r="16" spans="1:10" ht="15" customHeight="1" x14ac:dyDescent="0.3">
      <c r="A16" s="11" t="s">
        <v>8</v>
      </c>
      <c r="B16" s="15" t="s">
        <v>18</v>
      </c>
      <c r="C16" s="12">
        <v>0.83616999999999997</v>
      </c>
      <c r="D16" s="8"/>
      <c r="E16" s="8"/>
      <c r="G16">
        <v>0.88312679999999999</v>
      </c>
      <c r="H16" s="12" t="s">
        <v>40</v>
      </c>
      <c r="I16" s="12"/>
      <c r="J16" s="12"/>
    </row>
    <row r="17" spans="1:10" ht="42" customHeight="1" x14ac:dyDescent="0.3">
      <c r="A17" s="11" t="s">
        <v>9</v>
      </c>
      <c r="B17" s="12" t="s">
        <v>20</v>
      </c>
      <c r="C17" s="19">
        <f>IF(C16&lt;0.6,C15*0.6,C15*C16)</f>
        <v>779088.01877999993</v>
      </c>
      <c r="D17" s="8" t="s">
        <v>19</v>
      </c>
      <c r="E17" s="20"/>
      <c r="G17" s="2">
        <f>IF(G16&lt;0.5,G15*0.5,G15*G16)</f>
        <v>575936.88294419996</v>
      </c>
      <c r="H17" s="12" t="s">
        <v>19</v>
      </c>
      <c r="I17" s="15"/>
      <c r="J17" s="12"/>
    </row>
    <row r="18" spans="1:10" ht="15.6" customHeight="1" x14ac:dyDescent="0.3">
      <c r="A18" s="11" t="s">
        <v>21</v>
      </c>
      <c r="B18" s="15" t="s">
        <v>37</v>
      </c>
      <c r="C18" s="12">
        <v>0.74399999999999999</v>
      </c>
      <c r="D18" s="10"/>
      <c r="E18" s="8"/>
      <c r="G18">
        <v>0.73399999999999999</v>
      </c>
      <c r="H18" s="12" t="s">
        <v>49</v>
      </c>
      <c r="I18" s="12"/>
      <c r="J18" s="12"/>
    </row>
    <row r="19" spans="1:10" x14ac:dyDescent="0.3">
      <c r="A19" s="11" t="s">
        <v>22</v>
      </c>
      <c r="B19" s="12" t="s">
        <v>23</v>
      </c>
      <c r="C19" s="19">
        <f>C17*C18</f>
        <v>579641.48597231996</v>
      </c>
      <c r="G19" s="2">
        <f>G17*G18</f>
        <v>422737.67208104278</v>
      </c>
      <c r="H19" s="12"/>
      <c r="I19" s="12"/>
      <c r="J19" s="12"/>
    </row>
    <row r="21" spans="1:10" x14ac:dyDescent="0.3">
      <c r="D21" s="48" t="s">
        <v>50</v>
      </c>
      <c r="E21" s="49">
        <f>G19-C19</f>
        <v>-156903.81389127718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opLeftCell="A4" workbookViewId="0">
      <selection activeCell="E26" sqref="E26"/>
    </sheetView>
  </sheetViews>
  <sheetFormatPr defaultRowHeight="14.4" x14ac:dyDescent="0.3"/>
  <cols>
    <col min="1" max="1" width="3.77734375" style="37" bestFit="1" customWidth="1"/>
    <col min="2" max="2" width="38.6640625" style="24" bestFit="1" customWidth="1"/>
    <col min="3" max="3" width="14.109375" style="24" bestFit="1" customWidth="1"/>
    <col min="4" max="4" width="30.5546875" style="24" customWidth="1"/>
    <col min="5" max="5" width="31.33203125" style="24" bestFit="1" customWidth="1"/>
    <col min="6" max="6" width="8.6640625" style="24" customWidth="1"/>
    <col min="7" max="7" width="13.88671875" style="24" bestFit="1" customWidth="1"/>
    <col min="8" max="8" width="29.109375" style="24" bestFit="1" customWidth="1"/>
    <col min="9" max="9" width="17.109375" style="24" customWidth="1"/>
    <col min="10" max="16384" width="8.88671875" style="24"/>
  </cols>
  <sheetData>
    <row r="1" spans="1:10" ht="42.6" customHeight="1" x14ac:dyDescent="0.3">
      <c r="A1" s="22"/>
      <c r="B1" s="23" t="s">
        <v>29</v>
      </c>
      <c r="C1" s="38">
        <v>5638.8786151000004</v>
      </c>
      <c r="F1" s="25" t="s">
        <v>44</v>
      </c>
      <c r="G1" s="26">
        <v>5751.66</v>
      </c>
      <c r="H1" t="s">
        <v>41</v>
      </c>
    </row>
    <row r="2" spans="1:10" x14ac:dyDescent="0.3">
      <c r="A2" s="22"/>
      <c r="B2" s="23"/>
      <c r="C2" s="23"/>
    </row>
    <row r="3" spans="1:10" x14ac:dyDescent="0.3">
      <c r="A3" s="22"/>
      <c r="B3" s="23"/>
      <c r="C3" s="23"/>
    </row>
    <row r="4" spans="1:10" x14ac:dyDescent="0.3">
      <c r="A4" s="22"/>
      <c r="B4" s="23"/>
      <c r="C4" s="27" t="s">
        <v>42</v>
      </c>
      <c r="G4" s="28" t="s">
        <v>43</v>
      </c>
    </row>
    <row r="5" spans="1:10" x14ac:dyDescent="0.3">
      <c r="A5" s="22"/>
      <c r="B5" s="29" t="s">
        <v>51</v>
      </c>
      <c r="C5" s="27" t="s">
        <v>28</v>
      </c>
      <c r="G5" s="28" t="s">
        <v>28</v>
      </c>
    </row>
    <row r="6" spans="1:10" x14ac:dyDescent="0.3">
      <c r="A6" s="22" t="s">
        <v>0</v>
      </c>
      <c r="B6" s="23" t="s">
        <v>11</v>
      </c>
      <c r="C6" s="23">
        <v>168</v>
      </c>
      <c r="D6" s="30" t="s">
        <v>32</v>
      </c>
      <c r="E6" s="30"/>
      <c r="G6" s="24">
        <v>174</v>
      </c>
      <c r="H6" s="23" t="s">
        <v>31</v>
      </c>
      <c r="I6" s="23"/>
      <c r="J6" s="23"/>
    </row>
    <row r="7" spans="1:10" x14ac:dyDescent="0.3">
      <c r="A7" s="22" t="s">
        <v>1</v>
      </c>
      <c r="B7" s="23" t="s">
        <v>45</v>
      </c>
      <c r="C7" s="23">
        <v>59</v>
      </c>
      <c r="D7" s="30" t="s">
        <v>33</v>
      </c>
      <c r="E7" s="30"/>
      <c r="G7" s="24">
        <v>52</v>
      </c>
      <c r="H7" s="23" t="s">
        <v>34</v>
      </c>
      <c r="I7" s="23"/>
      <c r="J7" s="23"/>
    </row>
    <row r="8" spans="1:10" ht="15" customHeight="1" x14ac:dyDescent="0.3">
      <c r="A8" s="22" t="s">
        <v>3</v>
      </c>
      <c r="B8" s="31" t="s">
        <v>24</v>
      </c>
      <c r="C8" s="16">
        <f>C6*C7</f>
        <v>9912</v>
      </c>
      <c r="D8" s="30"/>
      <c r="E8" s="30"/>
      <c r="G8" s="16">
        <f>G6*G7</f>
        <v>9048</v>
      </c>
      <c r="H8" s="23"/>
      <c r="I8" s="23"/>
      <c r="J8" s="23"/>
    </row>
    <row r="9" spans="1:10" x14ac:dyDescent="0.3">
      <c r="A9" s="22" t="s">
        <v>2</v>
      </c>
      <c r="B9" s="23" t="s">
        <v>12</v>
      </c>
      <c r="C9" s="17">
        <f>C8*6</f>
        <v>59472</v>
      </c>
      <c r="D9" s="30"/>
      <c r="E9" s="30"/>
      <c r="G9" s="17">
        <f>G8*6</f>
        <v>54288</v>
      </c>
      <c r="H9" s="23"/>
      <c r="I9" s="23"/>
      <c r="J9" s="23"/>
    </row>
    <row r="10" spans="1:10" ht="13.2" customHeight="1" x14ac:dyDescent="0.3">
      <c r="A10" s="22" t="s">
        <v>10</v>
      </c>
      <c r="B10" s="31" t="s">
        <v>46</v>
      </c>
      <c r="C10" s="32">
        <v>414375</v>
      </c>
      <c r="D10" s="30" t="s">
        <v>32</v>
      </c>
      <c r="E10" s="30"/>
      <c r="G10" s="33">
        <v>415690</v>
      </c>
      <c r="H10" s="23" t="s">
        <v>31</v>
      </c>
      <c r="I10" s="23"/>
      <c r="J10" s="23"/>
    </row>
    <row r="11" spans="1:10" x14ac:dyDescent="0.3">
      <c r="A11" s="22" t="s">
        <v>4</v>
      </c>
      <c r="B11" s="23" t="s">
        <v>13</v>
      </c>
      <c r="C11" s="17">
        <f>IF(C9&gt;0,IF(C9&lt;C10,C10-C9,0),0)</f>
        <v>354903</v>
      </c>
      <c r="D11" s="30"/>
      <c r="E11" s="30"/>
      <c r="G11" s="17">
        <f>IF(G9&gt;0,IF(G9&lt;G10,G10-G9,0),0)</f>
        <v>361402</v>
      </c>
      <c r="H11" s="23"/>
      <c r="I11" s="23"/>
      <c r="J11" s="23"/>
    </row>
    <row r="12" spans="1:10" ht="16.8" customHeight="1" x14ac:dyDescent="0.3">
      <c r="A12" s="22" t="s">
        <v>5</v>
      </c>
      <c r="B12" s="31" t="s">
        <v>27</v>
      </c>
      <c r="C12" s="18">
        <f>C11*0.5</f>
        <v>177451.5</v>
      </c>
      <c r="D12" s="30"/>
      <c r="E12" s="30"/>
      <c r="G12" s="18">
        <f>G11*0.5</f>
        <v>180701</v>
      </c>
      <c r="H12" s="23"/>
      <c r="I12" s="23"/>
      <c r="J12" s="23"/>
    </row>
    <row r="13" spans="1:10" x14ac:dyDescent="0.3">
      <c r="A13" s="22" t="s">
        <v>6</v>
      </c>
      <c r="B13" s="23" t="s">
        <v>14</v>
      </c>
      <c r="C13" s="17">
        <f>C9+C12</f>
        <v>236923.5</v>
      </c>
      <c r="D13" s="30"/>
      <c r="E13" s="30"/>
      <c r="G13" s="17">
        <f>G9+G12</f>
        <v>234989</v>
      </c>
      <c r="H13" s="23"/>
      <c r="I13" s="23"/>
      <c r="J13" s="23"/>
    </row>
    <row r="14" spans="1:10" ht="39.6" customHeight="1" x14ac:dyDescent="0.3">
      <c r="A14" s="22" t="s">
        <v>15</v>
      </c>
      <c r="B14" s="31" t="s">
        <v>16</v>
      </c>
      <c r="C14" s="19">
        <f>C7*(C1*2)</f>
        <v>665387.6765818001</v>
      </c>
      <c r="D14" s="34" t="s">
        <v>26</v>
      </c>
      <c r="E14" s="30" t="s">
        <v>25</v>
      </c>
      <c r="G14" s="19">
        <f>G7*(G1*2)</f>
        <v>598172.64</v>
      </c>
      <c r="H14" s="31" t="s">
        <v>26</v>
      </c>
      <c r="I14" s="23" t="s">
        <v>39</v>
      </c>
      <c r="J14" s="23"/>
    </row>
    <row r="15" spans="1:10" x14ac:dyDescent="0.3">
      <c r="A15" s="22" t="s">
        <v>7</v>
      </c>
      <c r="B15" s="23" t="s">
        <v>17</v>
      </c>
      <c r="C15" s="16">
        <f>IF(C13&gt;C14,C14,C13)</f>
        <v>236923.5</v>
      </c>
      <c r="D15" s="30"/>
      <c r="E15" s="30"/>
      <c r="G15" s="16">
        <f>IF(G13&gt;G14,G14,G13)</f>
        <v>234989</v>
      </c>
      <c r="H15" s="23"/>
      <c r="I15" s="23"/>
      <c r="J15" s="23"/>
    </row>
    <row r="16" spans="1:10" ht="15" customHeight="1" x14ac:dyDescent="0.3">
      <c r="A16" s="22" t="s">
        <v>8</v>
      </c>
      <c r="B16" s="31" t="s">
        <v>18</v>
      </c>
      <c r="C16" s="23">
        <v>0.44791225499999998</v>
      </c>
      <c r="D16" s="30"/>
      <c r="E16" s="30"/>
      <c r="G16" s="24">
        <v>0.45004889799999998</v>
      </c>
      <c r="H16" s="23"/>
      <c r="I16" s="23"/>
      <c r="J16" s="23"/>
    </row>
    <row r="17" spans="1:10" ht="42" customHeight="1" x14ac:dyDescent="0.3">
      <c r="A17" s="22" t="s">
        <v>9</v>
      </c>
      <c r="B17" s="23" t="s">
        <v>20</v>
      </c>
      <c r="C17" s="19">
        <f>IF(C16&lt;0.6,C15*0.6,C15*C16)</f>
        <v>142154.1</v>
      </c>
      <c r="D17" s="30" t="s">
        <v>19</v>
      </c>
      <c r="E17" s="35"/>
      <c r="G17" s="19">
        <f>IF(G16&lt;0.6,G15*0.6,G15*G16)</f>
        <v>140993.4</v>
      </c>
      <c r="H17" s="23" t="s">
        <v>19</v>
      </c>
      <c r="I17" s="15"/>
      <c r="J17" s="23"/>
    </row>
    <row r="18" spans="1:10" ht="15.6" customHeight="1" x14ac:dyDescent="0.3">
      <c r="A18" s="22" t="s">
        <v>21</v>
      </c>
      <c r="B18" s="31" t="s">
        <v>47</v>
      </c>
      <c r="C18" s="43">
        <v>0.74399999999999999</v>
      </c>
      <c r="D18" s="36"/>
      <c r="E18" s="30"/>
      <c r="G18" s="24">
        <v>0.73399999999999999</v>
      </c>
      <c r="H18" s="12" t="s">
        <v>49</v>
      </c>
      <c r="I18" s="23"/>
      <c r="J18" s="23"/>
    </row>
    <row r="19" spans="1:10" x14ac:dyDescent="0.3">
      <c r="A19" s="22" t="s">
        <v>22</v>
      </c>
      <c r="B19" s="23" t="s">
        <v>23</v>
      </c>
      <c r="C19" s="19">
        <f>C17*C18</f>
        <v>105762.6504</v>
      </c>
      <c r="G19" s="19">
        <f>G17*G18</f>
        <v>103489.1556</v>
      </c>
      <c r="H19" s="23"/>
      <c r="I19" s="23"/>
      <c r="J19" s="23"/>
    </row>
    <row r="21" spans="1:10" x14ac:dyDescent="0.3">
      <c r="D21" s="48" t="s">
        <v>50</v>
      </c>
      <c r="E21" s="49">
        <f>G19-C19</f>
        <v>-2273.4948000000004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Your District</vt:lpstr>
      <vt:lpstr>Example 1</vt:lpstr>
      <vt:lpstr>Example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2016-08-16T20:25:39Z</cp:lastPrinted>
  <dcterms:created xsi:type="dcterms:W3CDTF">2016-07-29T00:54:23Z</dcterms:created>
  <dcterms:modified xsi:type="dcterms:W3CDTF">2016-09-14T18:43:41Z</dcterms:modified>
</cp:coreProperties>
</file>