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defaultThemeVersion="153222"/>
  <mc:AlternateContent xmlns:mc="http://schemas.openxmlformats.org/markup-compatibility/2006">
    <mc:Choice Requires="x15">
      <x15ac:absPath xmlns:x15ac="http://schemas.microsoft.com/office/spreadsheetml/2010/11/ac" url="C:\Users\john.pierson\Documents\State Funding\FTE detail\FY17\Traditional\"/>
    </mc:Choice>
  </mc:AlternateContent>
  <bookViews>
    <workbookView xWindow="0" yWindow="0" windowWidth="23040" windowHeight="9960" activeTab="3"/>
  </bookViews>
  <sheets>
    <sheet name="FTE Detail" sheetId="8" r:id="rId1"/>
    <sheet name="CTE Detail" sheetId="16" r:id="rId2"/>
    <sheet name="CTE analysis" sheetId="17" r:id="rId3"/>
    <sheet name="SFPR" sheetId="4" r:id="rId4"/>
    <sheet name="COMM" sheetId="9" r:id="rId5"/>
    <sheet name="OE" sheetId="11" r:id="rId6"/>
    <sheet name="Other" sheetId="15" r:id="rId7"/>
    <sheet name="IRN" sheetId="10" r:id="rId8"/>
  </sheets>
  <definedNames>
    <definedName name="_xlnm._FilterDatabase" localSheetId="0" hidden="1">'FTE Detail'!$A$1:$AK$4962</definedName>
    <definedName name="_xlnm.Print_Area" localSheetId="3">SFPR!$A$1:$AF$112</definedName>
  </definedNames>
  <calcPr calcId="171027"/>
</workbook>
</file>

<file path=xl/calcChain.xml><?xml version="1.0" encoding="utf-8"?>
<calcChain xmlns="http://schemas.openxmlformats.org/spreadsheetml/2006/main">
  <c r="F3" i="17" l="1"/>
  <c r="P3" i="17"/>
  <c r="E3" i="17"/>
  <c r="G3" i="17"/>
  <c r="S27" i="4" l="1"/>
  <c r="R27" i="4"/>
  <c r="Q27" i="4"/>
  <c r="P27" i="4"/>
  <c r="O27" i="4"/>
  <c r="N27" i="4"/>
  <c r="H27" i="4"/>
  <c r="G27" i="4"/>
  <c r="F27" i="4"/>
  <c r="E27" i="4"/>
  <c r="D3" i="17" l="1"/>
  <c r="I3" i="17" s="1"/>
  <c r="H3" i="17"/>
  <c r="J3" i="17"/>
  <c r="AE37" i="17" l="1"/>
  <c r="AE28" i="17"/>
  <c r="AF17" i="17"/>
  <c r="W3" i="17"/>
  <c r="V3" i="17"/>
  <c r="U3" i="17"/>
  <c r="T3" i="17"/>
  <c r="S3" i="17"/>
  <c r="R3" i="17"/>
  <c r="Q3" i="17"/>
  <c r="O3" i="17"/>
  <c r="N3" i="17"/>
  <c r="M3" i="17"/>
  <c r="L3" i="17"/>
  <c r="K3" i="17"/>
  <c r="C3" i="17"/>
  <c r="B3" i="17"/>
  <c r="R112" i="4" l="1"/>
  <c r="R111" i="4"/>
  <c r="R110" i="4"/>
  <c r="R109" i="4"/>
  <c r="R108" i="4"/>
  <c r="R107" i="4"/>
  <c r="R106" i="4"/>
  <c r="R105" i="4"/>
  <c r="R104" i="4"/>
  <c r="R103" i="4"/>
  <c r="R102" i="4"/>
  <c r="R101" i="4"/>
  <c r="R100" i="4"/>
  <c r="Y3" i="17" l="1"/>
  <c r="AI17" i="17"/>
  <c r="AG17" i="17"/>
  <c r="AE17" i="17"/>
  <c r="AE7" i="17"/>
  <c r="AF7" i="17" s="1"/>
  <c r="AE6" i="17"/>
  <c r="AF6" i="17" s="1"/>
  <c r="AE5" i="17"/>
  <c r="AF5" i="17" s="1"/>
  <c r="AE4" i="17"/>
  <c r="AF4" i="17" s="1"/>
  <c r="AF3" i="17"/>
  <c r="AD36" i="17"/>
  <c r="AG36" i="17" l="1"/>
  <c r="AF36" i="17"/>
  <c r="AD24" i="17"/>
  <c r="AD26" i="17"/>
  <c r="AD33" i="17"/>
  <c r="AD35" i="17"/>
  <c r="X3" i="17"/>
  <c r="AD12" i="17"/>
  <c r="AD13" i="17"/>
  <c r="AD14" i="17"/>
  <c r="AD15" i="17"/>
  <c r="AD16" i="17"/>
  <c r="AD23" i="17"/>
  <c r="AD25" i="17"/>
  <c r="AD27" i="17"/>
  <c r="AD32" i="17"/>
  <c r="AD34" i="17"/>
  <c r="AG25" i="17" l="1"/>
  <c r="AF25" i="17"/>
  <c r="AG35" i="17"/>
  <c r="AF35" i="17"/>
  <c r="AG32" i="17"/>
  <c r="AF32" i="17"/>
  <c r="AG26" i="17"/>
  <c r="AF26" i="17"/>
  <c r="AG27" i="17"/>
  <c r="AF27" i="17"/>
  <c r="AG24" i="17"/>
  <c r="AF24" i="17"/>
  <c r="AG34" i="17"/>
  <c r="AF34" i="17"/>
  <c r="AG23" i="17"/>
  <c r="AF23" i="17"/>
  <c r="AG33" i="17"/>
  <c r="AF33" i="17"/>
  <c r="AH15" i="17"/>
  <c r="AD44" i="17" s="1"/>
  <c r="AD28" i="17"/>
  <c r="AH14" i="17"/>
  <c r="AD43" i="17" s="1"/>
  <c r="AD37" i="17"/>
  <c r="AH13" i="17"/>
  <c r="AD42" i="17" s="1"/>
  <c r="AH16" i="17"/>
  <c r="AD45" i="17" s="1"/>
  <c r="AH12" i="17"/>
  <c r="AD41" i="17" s="1"/>
  <c r="AD17" i="17"/>
  <c r="AG28" i="17" l="1"/>
  <c r="AF28" i="17"/>
  <c r="AF37" i="17"/>
  <c r="AG37" i="17"/>
  <c r="AK12" i="17"/>
  <c r="AE41" i="17" s="1"/>
  <c r="AH17" i="17"/>
  <c r="AJ12" i="17"/>
  <c r="AK14" i="17"/>
  <c r="AE43" i="17" s="1"/>
  <c r="AJ14" i="17"/>
  <c r="AD46" i="17"/>
  <c r="AD48" i="17" s="1"/>
  <c r="AK13" i="17"/>
  <c r="AE42" i="17" s="1"/>
  <c r="AJ13" i="17"/>
  <c r="AK15" i="17"/>
  <c r="AE44" i="17" s="1"/>
  <c r="AJ15" i="17"/>
  <c r="AK16" i="17"/>
  <c r="AE45" i="17" s="1"/>
  <c r="AJ16" i="17"/>
  <c r="AE46" i="17" l="1"/>
  <c r="AJ17" i="17"/>
  <c r="AH18" i="17"/>
  <c r="AK18" i="17" s="1"/>
  <c r="AE47" i="17" s="1"/>
  <c r="AK17" i="17"/>
  <c r="AE48" i="17" l="1"/>
  <c r="AK19" i="17"/>
  <c r="I50" i="4" l="1"/>
  <c r="I49" i="4"/>
  <c r="I48" i="4"/>
  <c r="I47" i="4"/>
  <c r="I46" i="4"/>
  <c r="I45" i="4"/>
  <c r="I51" i="4" l="1"/>
  <c r="R91" i="4"/>
  <c r="S91" i="4"/>
  <c r="T91" i="4"/>
  <c r="U91" i="4"/>
  <c r="V91" i="4"/>
  <c r="C91" i="4"/>
  <c r="W91" i="4" l="1"/>
  <c r="Y91" i="4" s="1"/>
  <c r="V18" i="4"/>
  <c r="V17" i="4"/>
  <c r="V16" i="4"/>
  <c r="V15" i="4"/>
  <c r="V14" i="4"/>
  <c r="V13" i="4"/>
  <c r="R90" i="4" l="1"/>
  <c r="R89" i="4"/>
  <c r="R88" i="4"/>
  <c r="R87" i="4"/>
  <c r="R86" i="4"/>
  <c r="R85" i="4"/>
  <c r="R84" i="4"/>
  <c r="R83" i="4"/>
  <c r="R82" i="4"/>
  <c r="R81" i="4"/>
  <c r="R80" i="4"/>
  <c r="R79" i="4"/>
  <c r="R78" i="4"/>
  <c r="R93" i="4" l="1"/>
  <c r="P13" i="4"/>
  <c r="P14" i="4"/>
  <c r="P15" i="4"/>
  <c r="P16" i="4"/>
  <c r="P17" i="4"/>
  <c r="P18" i="4"/>
  <c r="C4" i="4" l="1"/>
  <c r="X7" i="4" l="1"/>
  <c r="P10" i="4" l="1"/>
  <c r="P8" i="4"/>
  <c r="T101" i="4" l="1"/>
  <c r="T102" i="4"/>
  <c r="T103" i="4"/>
  <c r="T104" i="4"/>
  <c r="T105" i="4"/>
  <c r="T106" i="4"/>
  <c r="T107" i="4"/>
  <c r="T108" i="4"/>
  <c r="T109" i="4"/>
  <c r="T110" i="4"/>
  <c r="T111" i="4"/>
  <c r="T100" i="4"/>
  <c r="T112" i="4" l="1"/>
  <c r="J45" i="4"/>
  <c r="K45" i="4"/>
  <c r="L45" i="4"/>
  <c r="M45" i="4"/>
  <c r="J46" i="4"/>
  <c r="K46" i="4"/>
  <c r="L46" i="4"/>
  <c r="M46" i="4"/>
  <c r="J47" i="4"/>
  <c r="K47" i="4"/>
  <c r="L47" i="4"/>
  <c r="M47" i="4"/>
  <c r="J48" i="4"/>
  <c r="K48" i="4"/>
  <c r="L48" i="4"/>
  <c r="M48" i="4"/>
  <c r="J49" i="4"/>
  <c r="K49" i="4"/>
  <c r="L49" i="4"/>
  <c r="M49" i="4"/>
  <c r="J50" i="4"/>
  <c r="K50" i="4"/>
  <c r="L50" i="4"/>
  <c r="M50" i="4"/>
  <c r="J39" i="4"/>
  <c r="K39" i="4"/>
  <c r="L39" i="4"/>
  <c r="M39" i="4"/>
  <c r="L18" i="4"/>
  <c r="L17" i="4"/>
  <c r="L16" i="4"/>
  <c r="L15" i="4"/>
  <c r="L14" i="4"/>
  <c r="L13" i="4"/>
  <c r="L8" i="4"/>
  <c r="L7" i="4" s="1"/>
  <c r="L6" i="4" s="1"/>
  <c r="L32" i="4" s="1"/>
  <c r="M8" i="4"/>
  <c r="M7" i="4" s="1"/>
  <c r="M6" i="4" s="1"/>
  <c r="M13" i="4"/>
  <c r="M14" i="4"/>
  <c r="M15" i="4"/>
  <c r="M16" i="4"/>
  <c r="M17" i="4"/>
  <c r="M18" i="4"/>
  <c r="M30" i="4"/>
  <c r="M37" i="4"/>
  <c r="K51" i="4" l="1"/>
  <c r="J51" i="4"/>
  <c r="M51" i="4"/>
  <c r="L51" i="4"/>
  <c r="M32" i="4"/>
  <c r="AF111" i="4" l="1"/>
  <c r="AE111" i="4"/>
  <c r="AD111" i="4"/>
  <c r="AC111" i="4"/>
  <c r="AB111" i="4"/>
  <c r="AA111" i="4"/>
  <c r="AF110" i="4"/>
  <c r="AE110" i="4"/>
  <c r="AD110" i="4"/>
  <c r="AC110" i="4"/>
  <c r="AB110" i="4"/>
  <c r="AA110" i="4"/>
  <c r="AF109" i="4"/>
  <c r="AE109" i="4"/>
  <c r="AD109" i="4"/>
  <c r="AC109" i="4"/>
  <c r="AB109" i="4"/>
  <c r="AA109" i="4"/>
  <c r="AF108" i="4"/>
  <c r="AE108" i="4"/>
  <c r="AD108" i="4"/>
  <c r="AC108" i="4"/>
  <c r="AB108" i="4"/>
  <c r="AA108" i="4"/>
  <c r="AF107" i="4"/>
  <c r="AE107" i="4"/>
  <c r="AD107" i="4"/>
  <c r="AC107" i="4"/>
  <c r="AB107" i="4"/>
  <c r="AA107" i="4"/>
  <c r="AF106" i="4"/>
  <c r="AE106" i="4"/>
  <c r="AD106" i="4"/>
  <c r="AC106" i="4"/>
  <c r="AB106" i="4"/>
  <c r="AA106" i="4"/>
  <c r="AF105" i="4"/>
  <c r="AE105" i="4"/>
  <c r="AD105" i="4"/>
  <c r="AC105" i="4"/>
  <c r="AB105" i="4"/>
  <c r="AA105" i="4"/>
  <c r="AF104" i="4"/>
  <c r="AE104" i="4"/>
  <c r="AD104" i="4"/>
  <c r="AC104" i="4"/>
  <c r="AB104" i="4"/>
  <c r="AA104" i="4"/>
  <c r="AF103" i="4"/>
  <c r="AE103" i="4"/>
  <c r="AD103" i="4"/>
  <c r="AC103" i="4"/>
  <c r="AB103" i="4"/>
  <c r="AA103" i="4"/>
  <c r="AF102" i="4"/>
  <c r="AE102" i="4"/>
  <c r="AD102" i="4"/>
  <c r="AC102" i="4"/>
  <c r="AB102" i="4"/>
  <c r="AA102" i="4"/>
  <c r="AF101" i="4"/>
  <c r="AE101" i="4"/>
  <c r="AD101" i="4"/>
  <c r="AC101" i="4"/>
  <c r="AB101" i="4"/>
  <c r="AA101" i="4"/>
  <c r="AF100" i="4"/>
  <c r="AE100" i="4"/>
  <c r="AD100" i="4"/>
  <c r="AC100" i="4"/>
  <c r="AB100" i="4"/>
  <c r="AA100" i="4"/>
  <c r="C139" i="4"/>
  <c r="C140" i="4"/>
  <c r="C141" i="4"/>
  <c r="C132" i="4"/>
  <c r="C133" i="4"/>
  <c r="C123" i="4"/>
  <c r="C124" i="4"/>
  <c r="C125" i="4"/>
  <c r="C117" i="4"/>
  <c r="C101" i="4"/>
  <c r="C102" i="4"/>
  <c r="C103" i="4"/>
  <c r="C104" i="4"/>
  <c r="C105" i="4"/>
  <c r="C106" i="4"/>
  <c r="C107" i="4"/>
  <c r="C108" i="4"/>
  <c r="C109" i="4"/>
  <c r="C110" i="4"/>
  <c r="C111" i="4"/>
  <c r="C85" i="4"/>
  <c r="C86" i="4"/>
  <c r="C87" i="4"/>
  <c r="C88" i="4"/>
  <c r="C89" i="4"/>
  <c r="C90" i="4"/>
  <c r="C79" i="4"/>
  <c r="C80" i="4"/>
  <c r="C81" i="4"/>
  <c r="C82" i="4"/>
  <c r="C83" i="4"/>
  <c r="C84" i="4"/>
  <c r="J8" i="4" l="1"/>
  <c r="G45" i="4" l="1"/>
  <c r="G46" i="4"/>
  <c r="G47" i="4"/>
  <c r="G48" i="4"/>
  <c r="G49" i="4"/>
  <c r="G50" i="4"/>
  <c r="G51" i="4" l="1"/>
  <c r="M2" i="15"/>
  <c r="P2" i="15" s="1"/>
  <c r="N9" i="4" l="1"/>
  <c r="I39" i="4"/>
  <c r="H39" i="4"/>
  <c r="G39" i="4"/>
  <c r="F39" i="4"/>
  <c r="E39" i="4"/>
  <c r="F45" i="4"/>
  <c r="F46" i="4"/>
  <c r="F47" i="4"/>
  <c r="F48" i="4"/>
  <c r="F49" i="4"/>
  <c r="F50" i="4"/>
  <c r="F51" i="4" l="1"/>
  <c r="I148" i="4"/>
  <c r="X74" i="4"/>
  <c r="Q73" i="4"/>
  <c r="Q72" i="4"/>
  <c r="J36" i="4" l="1"/>
  <c r="W37" i="4"/>
  <c r="K38" i="4"/>
  <c r="W38" i="4" s="1"/>
  <c r="J35" i="4"/>
  <c r="W35" i="4" s="1"/>
  <c r="J18" i="4" l="1"/>
  <c r="W36" i="4"/>
  <c r="AA148" i="4"/>
  <c r="Z149" i="4"/>
  <c r="Z150" i="4" s="1"/>
  <c r="Z151" i="4" l="1"/>
  <c r="Z152" i="4" l="1"/>
  <c r="Z153" i="4" l="1"/>
  <c r="X134" i="4" l="1"/>
  <c r="W73" i="4"/>
  <c r="Y73" i="4" s="1"/>
  <c r="W72" i="4"/>
  <c r="X71" i="4"/>
  <c r="R133" i="4"/>
  <c r="W133" i="4" s="1"/>
  <c r="Y133" i="4" s="1"/>
  <c r="Y38" i="4"/>
  <c r="Y37" i="4"/>
  <c r="Y36" i="4"/>
  <c r="Y35" i="4"/>
  <c r="K30" i="4"/>
  <c r="J30" i="4"/>
  <c r="J17" i="4"/>
  <c r="J16" i="4"/>
  <c r="J15" i="4"/>
  <c r="J14" i="4"/>
  <c r="J13" i="4"/>
  <c r="K8" i="4"/>
  <c r="K7" i="4" s="1"/>
  <c r="K6" i="4" s="1"/>
  <c r="K32" i="4" s="1"/>
  <c r="J7" i="4"/>
  <c r="J6" i="4" s="1"/>
  <c r="J32" i="4" s="1"/>
  <c r="Y72" i="4" l="1"/>
  <c r="Y74" i="4" s="1"/>
  <c r="W74" i="4"/>
  <c r="X51" i="4"/>
  <c r="C138" i="4" l="1"/>
  <c r="C131" i="4"/>
  <c r="C122" i="4"/>
  <c r="C116" i="4"/>
  <c r="C100" i="4"/>
  <c r="C78" i="4"/>
  <c r="S102" i="4"/>
  <c r="U102" i="4"/>
  <c r="V102" i="4"/>
  <c r="S103" i="4"/>
  <c r="U103" i="4"/>
  <c r="V103" i="4"/>
  <c r="S104" i="4"/>
  <c r="U104" i="4"/>
  <c r="V104" i="4"/>
  <c r="S105" i="4"/>
  <c r="U105" i="4"/>
  <c r="V105" i="4"/>
  <c r="S106" i="4"/>
  <c r="U106" i="4"/>
  <c r="V106" i="4"/>
  <c r="W105" i="4" l="1"/>
  <c r="Y105" i="4" s="1"/>
  <c r="W103" i="4"/>
  <c r="Y103" i="4" s="1"/>
  <c r="W106" i="4"/>
  <c r="Y106" i="4" s="1"/>
  <c r="W104" i="4"/>
  <c r="Y104" i="4" s="1"/>
  <c r="W102" i="4"/>
  <c r="Y102" i="4" s="1"/>
  <c r="AA73" i="4"/>
  <c r="AB73" i="4"/>
  <c r="AC73" i="4"/>
  <c r="AD73" i="4"/>
  <c r="AE73" i="4"/>
  <c r="AF73" i="4"/>
  <c r="O63" i="4"/>
  <c r="P63" i="4"/>
  <c r="AA63" i="4"/>
  <c r="AB63" i="4"/>
  <c r="AC63" i="4"/>
  <c r="AD63" i="4"/>
  <c r="AE63" i="4"/>
  <c r="AF63" i="4"/>
  <c r="O64" i="4"/>
  <c r="P64" i="4"/>
  <c r="AA64" i="4"/>
  <c r="AB64" i="4"/>
  <c r="AC64" i="4"/>
  <c r="AD64" i="4"/>
  <c r="AE64" i="4"/>
  <c r="AF64" i="4"/>
  <c r="O65" i="4"/>
  <c r="P65" i="4"/>
  <c r="AA65" i="4"/>
  <c r="AB65" i="4"/>
  <c r="AC65" i="4"/>
  <c r="AD65" i="4"/>
  <c r="AE65" i="4"/>
  <c r="AF65" i="4"/>
  <c r="W64" i="4" l="1"/>
  <c r="Y64" i="4" s="1"/>
  <c r="W63" i="4"/>
  <c r="Y63" i="4" s="1"/>
  <c r="W65" i="4"/>
  <c r="Y65" i="4" s="1"/>
  <c r="G13" i="4"/>
  <c r="H13" i="4"/>
  <c r="G14" i="4"/>
  <c r="H14" i="4"/>
  <c r="G15" i="4"/>
  <c r="H15" i="4"/>
  <c r="G16" i="4"/>
  <c r="H16" i="4"/>
  <c r="G17" i="4"/>
  <c r="H17" i="4"/>
  <c r="G18" i="4"/>
  <c r="H18" i="4"/>
  <c r="G126" i="4"/>
  <c r="G125" i="4"/>
  <c r="G124" i="4"/>
  <c r="G123" i="4"/>
  <c r="G122" i="4"/>
  <c r="P26" i="4"/>
  <c r="P28" i="4"/>
  <c r="G26" i="4"/>
  <c r="G28" i="4"/>
  <c r="P39" i="4"/>
  <c r="P7" i="4"/>
  <c r="P6" i="4" s="1"/>
  <c r="G142" i="4"/>
  <c r="G141" i="4"/>
  <c r="G140" i="4"/>
  <c r="G139" i="4"/>
  <c r="G138" i="4"/>
  <c r="G11" i="4"/>
  <c r="G8" i="4"/>
  <c r="G7" i="4" s="1"/>
  <c r="P32" i="4" l="1"/>
  <c r="G6" i="4"/>
  <c r="G32" i="4" s="1"/>
  <c r="U101" i="4" l="1"/>
  <c r="V101" i="4"/>
  <c r="U107" i="4"/>
  <c r="V107" i="4"/>
  <c r="U108" i="4"/>
  <c r="V108" i="4"/>
  <c r="U109" i="4"/>
  <c r="V109" i="4"/>
  <c r="U110" i="4"/>
  <c r="V110" i="4"/>
  <c r="U111" i="4"/>
  <c r="V111" i="4"/>
  <c r="V100" i="4"/>
  <c r="E28" i="4"/>
  <c r="V112" i="4" l="1"/>
  <c r="E30" i="4"/>
  <c r="D27" i="4" l="1"/>
  <c r="E26" i="4" l="1"/>
  <c r="E18" i="4"/>
  <c r="E17" i="4"/>
  <c r="E16" i="4"/>
  <c r="E15" i="4"/>
  <c r="E14" i="4"/>
  <c r="E13" i="4"/>
  <c r="V8" i="4" l="1"/>
  <c r="T8" i="4"/>
  <c r="U8" i="4" l="1"/>
  <c r="I153" i="4" l="1"/>
  <c r="S90" i="4" l="1"/>
  <c r="T90" i="4"/>
  <c r="U90" i="4"/>
  <c r="V90" i="4"/>
  <c r="I152" i="4"/>
  <c r="I151" i="4"/>
  <c r="I150" i="4"/>
  <c r="I149" i="4"/>
  <c r="W90" i="4" l="1"/>
  <c r="Y90" i="4" s="1"/>
  <c r="F126" i="4"/>
  <c r="F125" i="4"/>
  <c r="F124" i="4"/>
  <c r="F123" i="4"/>
  <c r="F122" i="4"/>
  <c r="F142" i="4" l="1"/>
  <c r="F141" i="4"/>
  <c r="F140" i="4"/>
  <c r="F139" i="4"/>
  <c r="F138" i="4"/>
  <c r="W149" i="4" l="1"/>
  <c r="AA149" i="4" s="1"/>
  <c r="W150" i="4" l="1"/>
  <c r="AA150" i="4" s="1"/>
  <c r="X137" i="4"/>
  <c r="X130" i="4"/>
  <c r="X121" i="4"/>
  <c r="X127" i="4"/>
  <c r="R132" i="4"/>
  <c r="W132" i="4" s="1"/>
  <c r="Y132" i="4" s="1"/>
  <c r="R131" i="4"/>
  <c r="W131" i="4" s="1"/>
  <c r="H139" i="4"/>
  <c r="W139" i="4" s="1"/>
  <c r="Y139" i="4" s="1"/>
  <c r="H140" i="4"/>
  <c r="W140" i="4" s="1"/>
  <c r="Y140" i="4" s="1"/>
  <c r="H141" i="4"/>
  <c r="W141" i="4" s="1"/>
  <c r="Y141" i="4" s="1"/>
  <c r="H142" i="4"/>
  <c r="W142" i="4" s="1"/>
  <c r="Y142" i="4" s="1"/>
  <c r="H138" i="4"/>
  <c r="W138" i="4" s="1"/>
  <c r="H123" i="4"/>
  <c r="W123" i="4" s="1"/>
  <c r="Y123" i="4" s="1"/>
  <c r="H124" i="4"/>
  <c r="W124" i="4" s="1"/>
  <c r="Y124" i="4" s="1"/>
  <c r="H125" i="4"/>
  <c r="W125" i="4" s="1"/>
  <c r="Y125" i="4" s="1"/>
  <c r="H126" i="4"/>
  <c r="W126" i="4" s="1"/>
  <c r="Y126" i="4" s="1"/>
  <c r="H122" i="4"/>
  <c r="W122" i="4" s="1"/>
  <c r="R117" i="4"/>
  <c r="W117" i="4" s="1"/>
  <c r="Y117" i="4" s="1"/>
  <c r="R118" i="4"/>
  <c r="W118" i="4" s="1"/>
  <c r="Y118" i="4" s="1"/>
  <c r="R116" i="4"/>
  <c r="W116" i="4" s="1"/>
  <c r="Y116" i="4" s="1"/>
  <c r="X115" i="4"/>
  <c r="X143" i="4"/>
  <c r="Y138" i="4" l="1"/>
  <c r="W143" i="4"/>
  <c r="Y131" i="4"/>
  <c r="Y134" i="4" s="1"/>
  <c r="W134" i="4"/>
  <c r="Y122" i="4"/>
  <c r="W127" i="4"/>
  <c r="W151" i="4"/>
  <c r="AA151" i="4" s="1"/>
  <c r="W152" i="4" l="1"/>
  <c r="AA152" i="4" s="1"/>
  <c r="Y143" i="4"/>
  <c r="Y127" i="4"/>
  <c r="W153" i="4" l="1"/>
  <c r="AA153" i="4" s="1"/>
  <c r="AA154" i="4" s="1"/>
  <c r="F28" i="4"/>
  <c r="F26" i="4"/>
  <c r="F18" i="4"/>
  <c r="F17" i="4"/>
  <c r="F16" i="4"/>
  <c r="F15" i="4"/>
  <c r="F14" i="4"/>
  <c r="F13" i="4"/>
  <c r="F11" i="4"/>
  <c r="F8" i="4"/>
  <c r="F7" i="4" s="1"/>
  <c r="F6" i="4" l="1"/>
  <c r="F32" i="4" s="1"/>
  <c r="H8" i="4"/>
  <c r="X40" i="4" l="1"/>
  <c r="I10" i="4" l="1"/>
  <c r="I8" i="4"/>
  <c r="O28" i="4" l="1"/>
  <c r="O26" i="4"/>
  <c r="P56" i="4" l="1"/>
  <c r="P57" i="4"/>
  <c r="P58" i="4"/>
  <c r="P59" i="4"/>
  <c r="P60" i="4"/>
  <c r="P61" i="4"/>
  <c r="P62" i="4"/>
  <c r="P66" i="4"/>
  <c r="P55" i="4"/>
  <c r="D8" i="4"/>
  <c r="N30" i="4"/>
  <c r="E8" i="4"/>
  <c r="E9" i="4"/>
  <c r="D10" i="4"/>
  <c r="H11" i="4"/>
  <c r="D13" i="4"/>
  <c r="D14" i="4"/>
  <c r="D15" i="4"/>
  <c r="D16" i="4"/>
  <c r="D17" i="4"/>
  <c r="P67" i="4" l="1"/>
  <c r="S8" i="4"/>
  <c r="R8" i="4"/>
  <c r="S13" i="4"/>
  <c r="H26" i="4" l="1"/>
  <c r="H28" i="4"/>
  <c r="O41" i="4" l="1"/>
  <c r="O34" i="4"/>
  <c r="Q33" i="4"/>
  <c r="T89" i="4"/>
  <c r="T88" i="4"/>
  <c r="T87" i="4"/>
  <c r="T86" i="4"/>
  <c r="T85" i="4"/>
  <c r="T84" i="4"/>
  <c r="T83" i="4"/>
  <c r="T82" i="4"/>
  <c r="T81" i="4"/>
  <c r="T80" i="4"/>
  <c r="T79" i="4"/>
  <c r="T78" i="4"/>
  <c r="V89" i="4"/>
  <c r="U89" i="4"/>
  <c r="V88" i="4"/>
  <c r="U88" i="4"/>
  <c r="V87" i="4"/>
  <c r="U87" i="4"/>
  <c r="V86" i="4"/>
  <c r="U86" i="4"/>
  <c r="V85" i="4"/>
  <c r="U85" i="4"/>
  <c r="V84" i="4"/>
  <c r="U84" i="4"/>
  <c r="V83" i="4"/>
  <c r="U83" i="4"/>
  <c r="V82" i="4"/>
  <c r="U82" i="4"/>
  <c r="V81" i="4"/>
  <c r="U81" i="4"/>
  <c r="V80" i="4"/>
  <c r="U80" i="4"/>
  <c r="V79" i="4"/>
  <c r="U79" i="4"/>
  <c r="V78" i="4"/>
  <c r="U78" i="4"/>
  <c r="S79" i="4"/>
  <c r="S80" i="4"/>
  <c r="S81" i="4"/>
  <c r="S82" i="4"/>
  <c r="S83" i="4"/>
  <c r="S84" i="4"/>
  <c r="S85" i="4"/>
  <c r="S86" i="4"/>
  <c r="S87" i="4"/>
  <c r="S88" i="4"/>
  <c r="S89" i="4"/>
  <c r="S78" i="4"/>
  <c r="S93" i="4" l="1"/>
  <c r="U93" i="4"/>
  <c r="T93" i="4"/>
  <c r="V93" i="4"/>
  <c r="W87" i="4"/>
  <c r="Y87" i="4" s="1"/>
  <c r="W84" i="4"/>
  <c r="Y84" i="4" s="1"/>
  <c r="W88" i="4"/>
  <c r="Y88" i="4" s="1"/>
  <c r="W86" i="4"/>
  <c r="Y86" i="4" s="1"/>
  <c r="W83" i="4"/>
  <c r="Y83" i="4" s="1"/>
  <c r="W79" i="4"/>
  <c r="Y79" i="4" s="1"/>
  <c r="W78" i="4"/>
  <c r="Y78" i="4" s="1"/>
  <c r="W82" i="4"/>
  <c r="Y82" i="4" s="1"/>
  <c r="W80" i="4"/>
  <c r="Y80" i="4" s="1"/>
  <c r="W89" i="4"/>
  <c r="Y89" i="4" s="1"/>
  <c r="W85" i="4"/>
  <c r="Y85" i="4" s="1"/>
  <c r="W81" i="4"/>
  <c r="Y81" i="4" s="1"/>
  <c r="X54" i="4"/>
  <c r="Y93" i="4" l="1"/>
  <c r="W93" i="4"/>
  <c r="U100" i="4"/>
  <c r="U112" i="4" s="1"/>
  <c r="S101" i="4"/>
  <c r="W101" i="4" s="1"/>
  <c r="Y101" i="4" s="1"/>
  <c r="S107" i="4"/>
  <c r="W107" i="4" s="1"/>
  <c r="Y107" i="4" s="1"/>
  <c r="S108" i="4"/>
  <c r="W108" i="4" s="1"/>
  <c r="Y108" i="4" s="1"/>
  <c r="S109" i="4"/>
  <c r="W109" i="4" s="1"/>
  <c r="Y109" i="4" s="1"/>
  <c r="S110" i="4"/>
  <c r="W110" i="4" s="1"/>
  <c r="Y110" i="4" s="1"/>
  <c r="S111" i="4"/>
  <c r="W111" i="4" s="1"/>
  <c r="Y111" i="4" s="1"/>
  <c r="S100" i="4"/>
  <c r="R39" i="4"/>
  <c r="R30" i="4"/>
  <c r="R28" i="4"/>
  <c r="R26" i="4"/>
  <c r="R18" i="4"/>
  <c r="R17" i="4"/>
  <c r="R16" i="4"/>
  <c r="R15" i="4"/>
  <c r="R14" i="4"/>
  <c r="R13" i="4"/>
  <c r="R7" i="4"/>
  <c r="R6" i="4" s="1"/>
  <c r="R32" i="4" s="1"/>
  <c r="S112" i="4" l="1"/>
  <c r="W100" i="4"/>
  <c r="AB72" i="4"/>
  <c r="AC72" i="4"/>
  <c r="AD72" i="4"/>
  <c r="AE72" i="4"/>
  <c r="AF72" i="4"/>
  <c r="AA72" i="4"/>
  <c r="Y100" i="4" l="1"/>
  <c r="W112" i="4"/>
  <c r="I7" i="4"/>
  <c r="I6" i="4" s="1"/>
  <c r="I32" i="4" s="1"/>
  <c r="H7" i="4"/>
  <c r="H6" i="4" s="1"/>
  <c r="H32" i="4" s="1"/>
  <c r="AF90" i="4" l="1"/>
  <c r="AE90" i="4"/>
  <c r="AD90" i="4"/>
  <c r="AC90" i="4"/>
  <c r="AB90" i="4"/>
  <c r="AA90" i="4"/>
  <c r="AF89" i="4"/>
  <c r="AE89" i="4"/>
  <c r="AD89" i="4"/>
  <c r="AC89" i="4"/>
  <c r="AB89" i="4"/>
  <c r="AA89" i="4"/>
  <c r="AF88" i="4"/>
  <c r="AE88" i="4"/>
  <c r="AD88" i="4"/>
  <c r="AC88" i="4"/>
  <c r="AB88" i="4"/>
  <c r="AA88" i="4"/>
  <c r="AF87" i="4"/>
  <c r="AE87" i="4"/>
  <c r="AD87" i="4"/>
  <c r="AC87" i="4"/>
  <c r="AB87" i="4"/>
  <c r="AA87" i="4"/>
  <c r="AF86" i="4"/>
  <c r="AE86" i="4"/>
  <c r="AD86" i="4"/>
  <c r="AC86" i="4"/>
  <c r="AB86" i="4"/>
  <c r="AA86" i="4"/>
  <c r="AF85" i="4"/>
  <c r="AE85" i="4"/>
  <c r="AD85" i="4"/>
  <c r="AC85" i="4"/>
  <c r="AB85" i="4"/>
  <c r="AA85" i="4"/>
  <c r="AF84" i="4"/>
  <c r="AE84" i="4"/>
  <c r="AD84" i="4"/>
  <c r="AC84" i="4"/>
  <c r="AB84" i="4"/>
  <c r="AA84" i="4"/>
  <c r="AF83" i="4"/>
  <c r="AE83" i="4"/>
  <c r="AD83" i="4"/>
  <c r="AC83" i="4"/>
  <c r="AB83" i="4"/>
  <c r="AA83" i="4"/>
  <c r="AF82" i="4"/>
  <c r="AE82" i="4"/>
  <c r="AD82" i="4"/>
  <c r="AC82" i="4"/>
  <c r="AB82" i="4"/>
  <c r="AA82" i="4"/>
  <c r="AF81" i="4"/>
  <c r="AE81" i="4"/>
  <c r="AD81" i="4"/>
  <c r="AC81" i="4"/>
  <c r="AB81" i="4"/>
  <c r="AA81" i="4"/>
  <c r="AF80" i="4"/>
  <c r="AE80" i="4"/>
  <c r="AD80" i="4"/>
  <c r="AC80" i="4"/>
  <c r="AB80" i="4"/>
  <c r="AA80" i="4"/>
  <c r="AF79" i="4"/>
  <c r="AE79" i="4"/>
  <c r="AD79" i="4"/>
  <c r="AC79" i="4"/>
  <c r="AB79" i="4"/>
  <c r="AA79" i="4"/>
  <c r="AF78" i="4"/>
  <c r="AE78" i="4"/>
  <c r="AD78" i="4"/>
  <c r="AC78" i="4"/>
  <c r="AB78" i="4"/>
  <c r="AA78" i="4"/>
  <c r="AF66" i="4"/>
  <c r="AE66" i="4"/>
  <c r="AD66" i="4"/>
  <c r="AC66" i="4"/>
  <c r="AB66" i="4"/>
  <c r="AA66" i="4"/>
  <c r="O66" i="4"/>
  <c r="W66" i="4" s="1"/>
  <c r="Y66" i="4" s="1"/>
  <c r="AF62" i="4"/>
  <c r="AE62" i="4"/>
  <c r="AD62" i="4"/>
  <c r="AC62" i="4"/>
  <c r="AB62" i="4"/>
  <c r="AA62" i="4"/>
  <c r="O62" i="4"/>
  <c r="W62" i="4" s="1"/>
  <c r="Y62" i="4" s="1"/>
  <c r="AF61" i="4"/>
  <c r="AE61" i="4"/>
  <c r="AD61" i="4"/>
  <c r="AC61" i="4"/>
  <c r="AB61" i="4"/>
  <c r="AA61" i="4"/>
  <c r="O61" i="4"/>
  <c r="W61" i="4" s="1"/>
  <c r="Y61" i="4" s="1"/>
  <c r="AF60" i="4"/>
  <c r="AE60" i="4"/>
  <c r="AD60" i="4"/>
  <c r="AC60" i="4"/>
  <c r="AB60" i="4"/>
  <c r="AA60" i="4"/>
  <c r="O60" i="4"/>
  <c r="W60" i="4" s="1"/>
  <c r="Y60" i="4" s="1"/>
  <c r="AF59" i="4"/>
  <c r="AE59" i="4"/>
  <c r="AD59" i="4"/>
  <c r="AC59" i="4"/>
  <c r="AB59" i="4"/>
  <c r="AA59" i="4"/>
  <c r="O59" i="4"/>
  <c r="W59" i="4" s="1"/>
  <c r="Y59" i="4" s="1"/>
  <c r="AF58" i="4"/>
  <c r="AE58" i="4"/>
  <c r="AD58" i="4"/>
  <c r="AC58" i="4"/>
  <c r="AB58" i="4"/>
  <c r="AA58" i="4"/>
  <c r="O58" i="4"/>
  <c r="W58" i="4" s="1"/>
  <c r="Y58" i="4" s="1"/>
  <c r="AF57" i="4"/>
  <c r="AE57" i="4"/>
  <c r="AD57" i="4"/>
  <c r="AC57" i="4"/>
  <c r="AB57" i="4"/>
  <c r="AA57" i="4"/>
  <c r="O57" i="4"/>
  <c r="W57" i="4" s="1"/>
  <c r="Y57" i="4" s="1"/>
  <c r="AF56" i="4"/>
  <c r="AE56" i="4"/>
  <c r="AD56" i="4"/>
  <c r="AC56" i="4"/>
  <c r="AB56" i="4"/>
  <c r="AA56" i="4"/>
  <c r="O56" i="4"/>
  <c r="W56" i="4" s="1"/>
  <c r="Y56" i="4" s="1"/>
  <c r="AF55" i="4"/>
  <c r="AE55" i="4"/>
  <c r="AD55" i="4"/>
  <c r="AC55" i="4"/>
  <c r="AB55" i="4"/>
  <c r="AA55" i="4"/>
  <c r="O55" i="4"/>
  <c r="H50" i="4"/>
  <c r="E50" i="4"/>
  <c r="D50" i="4"/>
  <c r="H49" i="4"/>
  <c r="E49" i="4"/>
  <c r="D49" i="4"/>
  <c r="H48" i="4"/>
  <c r="E48" i="4"/>
  <c r="D48" i="4"/>
  <c r="H47" i="4"/>
  <c r="E47" i="4"/>
  <c r="D47" i="4"/>
  <c r="H46" i="4"/>
  <c r="E46" i="4"/>
  <c r="D46" i="4"/>
  <c r="H45" i="4"/>
  <c r="E45" i="4"/>
  <c r="D45" i="4"/>
  <c r="V39" i="4"/>
  <c r="U39" i="4"/>
  <c r="T39" i="4"/>
  <c r="S39" i="4"/>
  <c r="Q39" i="4"/>
  <c r="O39" i="4"/>
  <c r="N39" i="4"/>
  <c r="D39" i="4"/>
  <c r="O33" i="4"/>
  <c r="O31" i="4"/>
  <c r="S30" i="4"/>
  <c r="Q30" i="4"/>
  <c r="O30" i="4"/>
  <c r="D30" i="4"/>
  <c r="S28" i="4"/>
  <c r="Q28" i="4"/>
  <c r="N28" i="4"/>
  <c r="D28" i="4"/>
  <c r="S26" i="4"/>
  <c r="Q26" i="4"/>
  <c r="N26" i="4"/>
  <c r="D26" i="4"/>
  <c r="S18" i="4"/>
  <c r="Q18" i="4"/>
  <c r="O18" i="4"/>
  <c r="N18" i="4"/>
  <c r="D18" i="4"/>
  <c r="S17" i="4"/>
  <c r="Q17" i="4"/>
  <c r="O17" i="4"/>
  <c r="N17" i="4"/>
  <c r="S16" i="4"/>
  <c r="Q16" i="4"/>
  <c r="O16" i="4"/>
  <c r="N16" i="4"/>
  <c r="S15" i="4"/>
  <c r="Q15" i="4"/>
  <c r="O15" i="4"/>
  <c r="N15" i="4"/>
  <c r="S14" i="4"/>
  <c r="Q14" i="4"/>
  <c r="O14" i="4"/>
  <c r="N14" i="4"/>
  <c r="Q13" i="4"/>
  <c r="O13" i="4"/>
  <c r="N13" i="4"/>
  <c r="T10" i="4"/>
  <c r="Q8" i="4"/>
  <c r="O8" i="4"/>
  <c r="N8" i="4"/>
  <c r="D51" i="4" l="1"/>
  <c r="E51" i="4"/>
  <c r="H51" i="4"/>
  <c r="W55" i="4"/>
  <c r="Y55" i="4" s="1"/>
  <c r="O67" i="4"/>
  <c r="W45" i="4"/>
  <c r="W49" i="4"/>
  <c r="Y49" i="4" s="1"/>
  <c r="W46" i="4"/>
  <c r="Y46" i="4" s="1"/>
  <c r="W50" i="4"/>
  <c r="Y50" i="4" s="1"/>
  <c r="W47" i="4"/>
  <c r="Y47" i="4" s="1"/>
  <c r="W48" i="4"/>
  <c r="Y48" i="4" s="1"/>
  <c r="W67" i="4" l="1"/>
  <c r="W51" i="4"/>
  <c r="Y51" i="4" s="1"/>
  <c r="Y45" i="4"/>
  <c r="X112" i="4"/>
  <c r="X67" i="4" l="1"/>
  <c r="X93" i="4"/>
  <c r="X44" i="4"/>
  <c r="X77" i="4"/>
  <c r="X99" i="4" s="1"/>
  <c r="AA67" i="4" l="1"/>
  <c r="AE67" i="4"/>
  <c r="AB67" i="4"/>
  <c r="AF67" i="4"/>
  <c r="AC67" i="4"/>
  <c r="AD67" i="4"/>
  <c r="AA112" i="4" l="1"/>
  <c r="AC112" i="4"/>
  <c r="AF112" i="4"/>
  <c r="AB112" i="4"/>
  <c r="AE112" i="4"/>
  <c r="AD112" i="4"/>
  <c r="AD93" i="4"/>
  <c r="AC93" i="4"/>
  <c r="AF93" i="4"/>
  <c r="AB93" i="4"/>
  <c r="AE93" i="4"/>
  <c r="AA93" i="4"/>
  <c r="X6" i="4" l="1"/>
  <c r="X32" i="4" s="1"/>
  <c r="W41" i="4" l="1"/>
  <c r="Y41" i="4" s="1"/>
  <c r="W34" i="4"/>
  <c r="Y34" i="4" s="1"/>
  <c r="W10" i="4"/>
  <c r="Y10" i="4" s="1"/>
  <c r="O7" i="4"/>
  <c r="O6" i="4" s="1"/>
  <c r="O32" i="4" s="1"/>
  <c r="Q7" i="4"/>
  <c r="Q6" i="4" s="1"/>
  <c r="Q32" i="4" s="1"/>
  <c r="S7" i="4"/>
  <c r="S6" i="4" s="1"/>
  <c r="S32" i="4" s="1"/>
  <c r="T7" i="4"/>
  <c r="T6" i="4" s="1"/>
  <c r="T32" i="4" s="1"/>
  <c r="U7" i="4"/>
  <c r="U6" i="4" s="1"/>
  <c r="U32" i="4" s="1"/>
  <c r="V7" i="4"/>
  <c r="V6" i="4" s="1"/>
  <c r="V32" i="4" s="1"/>
  <c r="W11" i="4"/>
  <c r="Y11" i="4" s="1"/>
  <c r="D7" i="4"/>
  <c r="D6" i="4" s="1"/>
  <c r="D32" i="4" l="1"/>
  <c r="W9" i="4"/>
  <c r="Y9" i="4" s="1"/>
  <c r="N7" i="4"/>
  <c r="N6" i="4" s="1"/>
  <c r="N32" i="4" s="1"/>
  <c r="E7" i="4"/>
  <c r="E6" i="4" s="1"/>
  <c r="E32" i="4" s="1"/>
  <c r="W33" i="4"/>
  <c r="Y33" i="4" s="1"/>
  <c r="W39" i="4"/>
  <c r="W14" i="4"/>
  <c r="Y14" i="4" s="1"/>
  <c r="W15" i="4"/>
  <c r="Y15" i="4" s="1"/>
  <c r="W13" i="4"/>
  <c r="Y13" i="4" s="1"/>
  <c r="W28" i="4"/>
  <c r="Y28" i="4" s="1"/>
  <c r="W27" i="4"/>
  <c r="Y27" i="4" s="1"/>
  <c r="W26" i="4"/>
  <c r="Y26" i="4" s="1"/>
  <c r="W31" i="4"/>
  <c r="Y31" i="4" s="1"/>
  <c r="W30" i="4"/>
  <c r="Y30" i="4" s="1"/>
  <c r="W17" i="4"/>
  <c r="Y17" i="4" s="1"/>
  <c r="W8" i="4"/>
  <c r="Y8" i="4" s="1"/>
  <c r="W16" i="4"/>
  <c r="Y16" i="4" s="1"/>
  <c r="W18" i="4"/>
  <c r="Y18" i="4" s="1"/>
  <c r="W6" i="4" l="1"/>
  <c r="Y6" i="4" s="1"/>
  <c r="Y39" i="4"/>
  <c r="W40" i="4"/>
  <c r="Y40" i="4" s="1"/>
  <c r="W32" i="4"/>
  <c r="Y32" i="4" s="1"/>
  <c r="W7" i="4"/>
  <c r="Y7" i="4" l="1"/>
  <c r="Y112" i="4"/>
  <c r="Y67" i="4"/>
</calcChain>
</file>

<file path=xl/comments1.xml><?xml version="1.0" encoding="utf-8"?>
<comments xmlns="http://schemas.openxmlformats.org/spreadsheetml/2006/main">
  <authors>
    <author>Windows User</author>
  </authors>
  <commentList>
    <comment ref="M2" authorId="0" shapeId="0">
      <text>
        <r>
          <rPr>
            <b/>
            <sz val="9"/>
            <color indexed="81"/>
            <rFont val="Tahoma"/>
            <family val="2"/>
          </rPr>
          <t>Windows User:</t>
        </r>
        <r>
          <rPr>
            <sz val="9"/>
            <color indexed="81"/>
            <rFont val="Tahoma"/>
            <family val="2"/>
          </rPr>
          <t xml:space="preserve">
Regualr/Other District and Regular JVSD</t>
        </r>
      </text>
    </comment>
    <comment ref="N2" authorId="0" shapeId="0">
      <text>
        <r>
          <rPr>
            <b/>
            <sz val="9"/>
            <color indexed="81"/>
            <rFont val="Tahoma"/>
            <family val="2"/>
          </rPr>
          <t>Windows User:</t>
        </r>
        <r>
          <rPr>
            <sz val="9"/>
            <color indexed="81"/>
            <rFont val="Tahoma"/>
            <family val="2"/>
          </rPr>
          <t xml:space="preserve">
JVSD via non-resident placement
</t>
        </r>
      </text>
    </comment>
    <comment ref="O2" authorId="0" shapeId="0">
      <text>
        <r>
          <rPr>
            <b/>
            <sz val="9"/>
            <color indexed="81"/>
            <rFont val="Tahoma"/>
            <family val="2"/>
          </rPr>
          <t>Windows User:</t>
        </r>
        <r>
          <rPr>
            <sz val="9"/>
            <color indexed="81"/>
            <rFont val="Tahoma"/>
            <family val="2"/>
          </rPr>
          <t xml:space="preserve">
Open Enrolled-JVSD-Counted in Resident
</t>
        </r>
      </text>
    </comment>
    <comment ref="S2" authorId="0" shapeId="0">
      <text>
        <r>
          <rPr>
            <b/>
            <sz val="9"/>
            <color indexed="81"/>
            <rFont val="Tahoma"/>
            <family val="2"/>
          </rPr>
          <t>Windows User:</t>
        </r>
        <r>
          <rPr>
            <sz val="9"/>
            <color indexed="81"/>
            <rFont val="Tahoma"/>
            <family val="2"/>
          </rPr>
          <t xml:space="preserve">
Open Enrolled -JVSD via intermediate district-Non-Jointure</t>
        </r>
      </text>
    </comment>
  </commentList>
</comments>
</file>

<file path=xl/comments2.xml><?xml version="1.0" encoding="utf-8"?>
<comments xmlns="http://schemas.openxmlformats.org/spreadsheetml/2006/main">
  <authors>
    <author>Windows User</author>
  </authors>
  <commentList>
    <comment ref="D5" authorId="0" shapeId="0">
      <text>
        <r>
          <rPr>
            <b/>
            <sz val="9"/>
            <color indexed="81"/>
            <rFont val="Tahoma"/>
            <family val="2"/>
          </rPr>
          <t>Windows User:</t>
        </r>
        <r>
          <rPr>
            <sz val="9"/>
            <color indexed="81"/>
            <rFont val="Tahoma"/>
            <family val="2"/>
          </rPr>
          <t xml:space="preserve">
Regualr/Other District and Regular JVSD</t>
        </r>
      </text>
    </comment>
    <comment ref="E5" authorId="0" shapeId="0">
      <text>
        <r>
          <rPr>
            <b/>
            <sz val="9"/>
            <color indexed="81"/>
            <rFont val="Tahoma"/>
            <family val="2"/>
          </rPr>
          <t>Windows User:</t>
        </r>
        <r>
          <rPr>
            <sz val="9"/>
            <color indexed="81"/>
            <rFont val="Tahoma"/>
            <family val="2"/>
          </rPr>
          <t xml:space="preserve">
Kindergarten Tuition</t>
        </r>
      </text>
    </comment>
    <comment ref="F5" authorId="0" shapeId="0">
      <text>
        <r>
          <rPr>
            <b/>
            <sz val="9"/>
            <color indexed="81"/>
            <rFont val="Tahoma"/>
            <family val="2"/>
          </rPr>
          <t>Windows User:</t>
        </r>
        <r>
          <rPr>
            <sz val="9"/>
            <color indexed="81"/>
            <rFont val="Tahoma"/>
            <family val="2"/>
          </rPr>
          <t xml:space="preserve">
contract career tech via an intermediate district (sent to intermediate district through some means other than open enrollment)</t>
        </r>
      </text>
    </comment>
    <comment ref="G5" authorId="0" shapeId="0">
      <text>
        <r>
          <rPr>
            <b/>
            <sz val="9"/>
            <color indexed="81"/>
            <rFont val="Tahoma"/>
            <family val="2"/>
          </rPr>
          <t>Windows User:</t>
        </r>
        <r>
          <rPr>
            <sz val="9"/>
            <color indexed="81"/>
            <rFont val="Tahoma"/>
            <family val="2"/>
          </rPr>
          <t xml:space="preserve">
contract career-tech via an open enrollment district</t>
        </r>
      </text>
    </comment>
    <comment ref="H5" authorId="0" shapeId="0">
      <text>
        <r>
          <rPr>
            <b/>
            <sz val="9"/>
            <color indexed="81"/>
            <rFont val="Tahoma"/>
            <family val="2"/>
          </rPr>
          <t>Windows User:</t>
        </r>
        <r>
          <rPr>
            <sz val="9"/>
            <color indexed="81"/>
            <rFont val="Tahoma"/>
            <family val="2"/>
          </rPr>
          <t xml:space="preserve">
Contract Career Tech-JVSD and District to District</t>
        </r>
      </text>
    </comment>
    <comment ref="I5" authorId="0" shapeId="0">
      <text>
        <r>
          <rPr>
            <b/>
            <sz val="9"/>
            <color indexed="81"/>
            <rFont val="Tahoma"/>
            <family val="2"/>
          </rPr>
          <t>Windows User:</t>
        </r>
        <r>
          <rPr>
            <sz val="9"/>
            <color indexed="81"/>
            <rFont val="Tahoma"/>
            <family val="2"/>
          </rPr>
          <t xml:space="preserve">
JVSD via non-resident placement
</t>
        </r>
      </text>
    </comment>
    <comment ref="J5" authorId="0" shapeId="0">
      <text>
        <r>
          <rPr>
            <b/>
            <sz val="9"/>
            <color indexed="81"/>
            <rFont val="Tahoma"/>
            <family val="2"/>
          </rPr>
          <t>Windows User:</t>
        </r>
        <r>
          <rPr>
            <sz val="9"/>
            <color indexed="81"/>
            <rFont val="Tahoma"/>
            <family val="2"/>
          </rPr>
          <t xml:space="preserve">
Autism Scholarship</t>
        </r>
      </text>
    </comment>
    <comment ref="K5" authorId="0" shapeId="0">
      <text>
        <r>
          <rPr>
            <b/>
            <sz val="9"/>
            <color indexed="81"/>
            <rFont val="Tahoma"/>
            <family val="2"/>
          </rPr>
          <t>Windows User:</t>
        </r>
        <r>
          <rPr>
            <sz val="9"/>
            <color indexed="81"/>
            <rFont val="Tahoma"/>
            <family val="2"/>
          </rPr>
          <t xml:space="preserve">
Ed Choice</t>
        </r>
      </text>
    </comment>
    <comment ref="L5" authorId="0" shapeId="0">
      <text>
        <r>
          <rPr>
            <b/>
            <sz val="9"/>
            <color indexed="81"/>
            <rFont val="Tahoma"/>
            <family val="2"/>
          </rPr>
          <t>Windows User:</t>
        </r>
        <r>
          <rPr>
            <sz val="9"/>
            <color indexed="81"/>
            <rFont val="Tahoma"/>
            <family val="2"/>
          </rPr>
          <t xml:space="preserve">
Cleveland scholarship</t>
        </r>
      </text>
    </comment>
    <comment ref="M5" authorId="0" shapeId="0">
      <text>
        <r>
          <rPr>
            <b/>
            <sz val="9"/>
            <color indexed="81"/>
            <rFont val="Tahoma"/>
            <family val="2"/>
          </rPr>
          <t>Windows User:</t>
        </r>
        <r>
          <rPr>
            <sz val="9"/>
            <color indexed="81"/>
            <rFont val="Tahoma"/>
            <family val="2"/>
          </rPr>
          <t xml:space="preserve">
Jon Peterson</t>
        </r>
      </text>
    </comment>
    <comment ref="N5" authorId="0" shapeId="0">
      <text>
        <r>
          <rPr>
            <b/>
            <sz val="9"/>
            <color indexed="81"/>
            <rFont val="Tahoma"/>
            <family val="2"/>
          </rPr>
          <t>Windows User:</t>
        </r>
        <r>
          <rPr>
            <sz val="9"/>
            <color indexed="81"/>
            <rFont val="Tahoma"/>
            <family val="2"/>
          </rPr>
          <t xml:space="preserve">
Kindergarten Tuition Open Enrolled
</t>
        </r>
      </text>
    </comment>
    <comment ref="O5" authorId="0" shapeId="0">
      <text>
        <r>
          <rPr>
            <b/>
            <sz val="9"/>
            <color indexed="81"/>
            <rFont val="Tahoma"/>
            <family val="2"/>
          </rPr>
          <t>Windows User:</t>
        </r>
        <r>
          <rPr>
            <sz val="9"/>
            <color indexed="81"/>
            <rFont val="Tahoma"/>
            <family val="2"/>
          </rPr>
          <t xml:space="preserve">
Community School Student</t>
        </r>
      </text>
    </comment>
    <comment ref="P5" authorId="0" shapeId="0">
      <text>
        <r>
          <rPr>
            <b/>
            <sz val="9"/>
            <color indexed="81"/>
            <rFont val="Tahoma"/>
            <family val="2"/>
          </rPr>
          <t>Windows User:</t>
        </r>
        <r>
          <rPr>
            <sz val="9"/>
            <color indexed="81"/>
            <rFont val="Tahoma"/>
            <family val="2"/>
          </rPr>
          <t xml:space="preserve">
Contract Career Tech-Community School to Resident District</t>
        </r>
      </text>
    </comment>
    <comment ref="Q5" authorId="0" shapeId="0">
      <text>
        <r>
          <rPr>
            <b/>
            <sz val="9"/>
            <color indexed="81"/>
            <rFont val="Tahoma"/>
            <family val="2"/>
          </rPr>
          <t>Windows User:</t>
        </r>
        <r>
          <rPr>
            <sz val="9"/>
            <color indexed="81"/>
            <rFont val="Tahoma"/>
            <family val="2"/>
          </rPr>
          <t xml:space="preserve">
STEM District Student</t>
        </r>
      </text>
    </comment>
    <comment ref="R5" authorId="0" shapeId="0">
      <text>
        <r>
          <rPr>
            <b/>
            <sz val="9"/>
            <color indexed="81"/>
            <rFont val="Tahoma"/>
            <family val="2"/>
          </rPr>
          <t>Windows User:</t>
        </r>
        <r>
          <rPr>
            <sz val="9"/>
            <color indexed="81"/>
            <rFont val="Tahoma"/>
            <family val="2"/>
          </rPr>
          <t xml:space="preserve">
special ed coop</t>
        </r>
      </text>
    </comment>
    <comment ref="S5" authorId="0" shapeId="0">
      <text>
        <r>
          <rPr>
            <b/>
            <sz val="9"/>
            <color indexed="81"/>
            <rFont val="Tahoma"/>
            <family val="2"/>
          </rPr>
          <t>Windows User:</t>
        </r>
        <r>
          <rPr>
            <sz val="9"/>
            <color indexed="81"/>
            <rFont val="Tahoma"/>
            <family val="2"/>
          </rPr>
          <t xml:space="preserve">
Open Enrolled District to District</t>
        </r>
      </text>
    </comment>
    <comment ref="T5" authorId="0" shapeId="0">
      <text>
        <r>
          <rPr>
            <b/>
            <sz val="9"/>
            <color indexed="81"/>
            <rFont val="Tahoma"/>
            <family val="2"/>
          </rPr>
          <t>Windows User:</t>
        </r>
        <r>
          <rPr>
            <sz val="9"/>
            <color indexed="81"/>
            <rFont val="Tahoma"/>
            <family val="2"/>
          </rPr>
          <t xml:space="preserve">
Open Enrolled-JVSD-Counted in Resident
</t>
        </r>
      </text>
    </comment>
    <comment ref="U5" authorId="0" shapeId="0">
      <text>
        <r>
          <rPr>
            <b/>
            <sz val="9"/>
            <color indexed="81"/>
            <rFont val="Tahoma"/>
            <family val="2"/>
          </rPr>
          <t>Windows User:</t>
        </r>
        <r>
          <rPr>
            <sz val="9"/>
            <color indexed="81"/>
            <rFont val="Tahoma"/>
            <family val="2"/>
          </rPr>
          <t xml:space="preserve">
Open Enrolled </t>
        </r>
      </text>
    </comment>
    <comment ref="V5" authorId="0" shapeId="0">
      <text>
        <r>
          <rPr>
            <b/>
            <sz val="9"/>
            <color indexed="81"/>
            <rFont val="Tahoma"/>
            <family val="2"/>
          </rPr>
          <t>Windows User:</t>
        </r>
        <r>
          <rPr>
            <sz val="9"/>
            <color indexed="81"/>
            <rFont val="Tahoma"/>
            <family val="2"/>
          </rPr>
          <t xml:space="preserve">
Open Enrolled -JVSD via intermediate district-Non-Jointure</t>
        </r>
      </text>
    </comment>
    <comment ref="X5" authorId="0" shapeId="0">
      <text>
        <r>
          <rPr>
            <b/>
            <sz val="9"/>
            <color indexed="81"/>
            <rFont val="Tahoma"/>
            <family val="2"/>
          </rPr>
          <t>Windows User:</t>
        </r>
        <r>
          <rPr>
            <sz val="9"/>
            <color indexed="81"/>
            <rFont val="Tahoma"/>
            <family val="2"/>
          </rPr>
          <t xml:space="preserve">
</t>
        </r>
      </text>
    </comment>
    <comment ref="T6" authorId="0" shapeId="0">
      <text>
        <r>
          <rPr>
            <b/>
            <sz val="9"/>
            <color indexed="81"/>
            <rFont val="Tahoma"/>
            <family val="2"/>
          </rPr>
          <t>Windows User:</t>
        </r>
        <r>
          <rPr>
            <sz val="9"/>
            <color indexed="81"/>
            <rFont val="Tahoma"/>
            <family val="2"/>
          </rPr>
          <t xml:space="preserve">
remaining 20% then transferred to educating district below the line</t>
        </r>
      </text>
    </comment>
    <comment ref="F8" authorId="0" shapeId="0">
      <text>
        <r>
          <rPr>
            <b/>
            <sz val="9"/>
            <color indexed="81"/>
            <rFont val="Tahoma"/>
            <family val="2"/>
          </rPr>
          <t>Windows User:</t>
        </r>
        <r>
          <rPr>
            <sz val="9"/>
            <color indexed="81"/>
            <rFont val="Tahoma"/>
            <family val="2"/>
          </rPr>
          <t xml:space="preserve">
when doing a filter for this use "FTE INCL CODE" "FULL"</t>
        </r>
      </text>
    </comment>
    <comment ref="H8" authorId="0" shapeId="0">
      <text>
        <r>
          <rPr>
            <b/>
            <sz val="9"/>
            <color indexed="81"/>
            <rFont val="Tahoma"/>
            <family val="2"/>
          </rPr>
          <t>Windows User:</t>
        </r>
        <r>
          <rPr>
            <sz val="9"/>
            <color indexed="81"/>
            <rFont val="Tahoma"/>
            <family val="2"/>
          </rPr>
          <t xml:space="preserve">
when doing a filter for this use "FTE INCL CODE" "FULL"</t>
        </r>
      </text>
    </comment>
    <comment ref="I8" authorId="0" shapeId="0">
      <text>
        <r>
          <rPr>
            <b/>
            <sz val="9"/>
            <color indexed="81"/>
            <rFont val="Tahoma"/>
            <family val="2"/>
          </rPr>
          <t>Windows User:</t>
        </r>
        <r>
          <rPr>
            <sz val="9"/>
            <color indexed="81"/>
            <rFont val="Tahoma"/>
            <family val="2"/>
          </rPr>
          <t xml:space="preserve">
when doing a filter for this use "FTE INCL CODE" "PART
"</t>
        </r>
      </text>
    </comment>
    <comment ref="R8" authorId="0" shapeId="0">
      <text>
        <r>
          <rPr>
            <b/>
            <sz val="9"/>
            <color indexed="81"/>
            <rFont val="Tahoma"/>
            <family val="2"/>
          </rPr>
          <t>Windows User:</t>
        </r>
        <r>
          <rPr>
            <sz val="9"/>
            <color indexed="81"/>
            <rFont val="Tahoma"/>
            <family val="2"/>
          </rPr>
          <t xml:space="preserve">
when doing a filter for this use "FTE INCL CODE" "FULL"</t>
        </r>
      </text>
    </comment>
    <comment ref="U8" authorId="0" shapeId="0">
      <text>
        <r>
          <rPr>
            <b/>
            <sz val="9"/>
            <color indexed="81"/>
            <rFont val="Tahoma"/>
            <family val="2"/>
          </rPr>
          <t>Windows User:</t>
        </r>
        <r>
          <rPr>
            <sz val="9"/>
            <color indexed="81"/>
            <rFont val="Tahoma"/>
            <family val="2"/>
          </rPr>
          <t xml:space="preserve">
when doing a filter for this use "FTE INCL CODE" "FULL"</t>
        </r>
      </text>
    </comment>
    <comment ref="D10" authorId="0" shapeId="0">
      <text>
        <r>
          <rPr>
            <b/>
            <sz val="9"/>
            <color indexed="81"/>
            <rFont val="Tahoma"/>
            <family val="2"/>
          </rPr>
          <t>Windows User:</t>
        </r>
        <r>
          <rPr>
            <sz val="9"/>
            <color indexed="81"/>
            <rFont val="Tahoma"/>
            <family val="2"/>
          </rPr>
          <t xml:space="preserve">
when doing a filter for this use "FTE INCL CODE" "PART"</t>
        </r>
      </text>
    </comment>
    <comment ref="I10" authorId="0" shapeId="0">
      <text>
        <r>
          <rPr>
            <b/>
            <sz val="9"/>
            <color indexed="81"/>
            <rFont val="Tahoma"/>
            <family val="2"/>
          </rPr>
          <t>Windows User:</t>
        </r>
        <r>
          <rPr>
            <sz val="9"/>
            <color indexed="81"/>
            <rFont val="Tahoma"/>
            <family val="2"/>
          </rPr>
          <t xml:space="preserve">
when doing a filter for this use "FTE INCL CODE" "PART
"</t>
        </r>
      </text>
    </comment>
    <comment ref="P10" authorId="0" shapeId="0">
      <text>
        <r>
          <rPr>
            <b/>
            <sz val="9"/>
            <color indexed="81"/>
            <rFont val="Tahoma"/>
            <family val="2"/>
          </rPr>
          <t>Windows User:</t>
        </r>
        <r>
          <rPr>
            <sz val="9"/>
            <color indexed="81"/>
            <rFont val="Tahoma"/>
            <family val="2"/>
          </rPr>
          <t xml:space="preserve">
when doing a filter for this use "FTE INCL CODE" "PART"</t>
        </r>
      </text>
    </comment>
    <comment ref="T10" authorId="0" shapeId="0">
      <text>
        <r>
          <rPr>
            <b/>
            <sz val="9"/>
            <color indexed="81"/>
            <rFont val="Tahoma"/>
            <family val="2"/>
          </rPr>
          <t>Windows User:</t>
        </r>
        <r>
          <rPr>
            <sz val="9"/>
            <color indexed="81"/>
            <rFont val="Tahoma"/>
            <family val="2"/>
          </rPr>
          <t xml:space="preserve">
when doing a filter for this use "FTE INCL CODE" "PART"</t>
        </r>
      </text>
    </comment>
    <comment ref="U10" authorId="0" shapeId="0">
      <text>
        <r>
          <rPr>
            <b/>
            <sz val="9"/>
            <color indexed="81"/>
            <rFont val="Tahoma"/>
            <family val="2"/>
          </rPr>
          <t>Windows User:</t>
        </r>
        <r>
          <rPr>
            <sz val="9"/>
            <color indexed="81"/>
            <rFont val="Tahoma"/>
            <family val="2"/>
          </rPr>
          <t xml:space="preserve">
OJVD students do not count on a4 or a5.  They show up on the SFPR as going to the traditional district/JVS of their choice ex Coventry/Portage Lakes JVSD. They are a type JVSD or JVSE.  .2 goes to the the tradiitonal district and .8 to the JVS through the OE adj.  The state kicks in another .2 to the JVS so that the JVS gets the total 1.0</t>
        </r>
      </text>
    </comment>
    <comment ref="V10" authorId="0" shapeId="0">
      <text>
        <r>
          <rPr>
            <b/>
            <sz val="9"/>
            <color indexed="81"/>
            <rFont val="Tahoma"/>
            <family val="2"/>
          </rPr>
          <t>Windows User:</t>
        </r>
        <r>
          <rPr>
            <sz val="9"/>
            <color indexed="81"/>
            <rFont val="Tahoma"/>
            <family val="2"/>
          </rPr>
          <t xml:space="preserve">
OPID students do not count on a4 or a5.  They show up on the SFPR as going to the tradiitonal district/JVS of their choice ex Coventry/Portage Lakes JVSD. They are a type JVSD or JVSE.  .2 goes to the the tradiitonal district and .8 to the JVS through the OE adj.  The state kicks in another .2 to the JVS so that the JVS gets the total 1.0</t>
        </r>
      </text>
    </comment>
    <comment ref="F11" authorId="0" shapeId="0">
      <text>
        <r>
          <rPr>
            <b/>
            <sz val="9"/>
            <color indexed="81"/>
            <rFont val="Tahoma"/>
            <family val="2"/>
          </rPr>
          <t>Windows User:</t>
        </r>
        <r>
          <rPr>
            <sz val="9"/>
            <color indexed="81"/>
            <rFont val="Tahoma"/>
            <family val="2"/>
          </rPr>
          <t xml:space="preserve">
when doing a filter for this use "FTE INCL CODE" "FULL"</t>
        </r>
      </text>
    </comment>
    <comment ref="G11" authorId="0" shapeId="0">
      <text>
        <r>
          <rPr>
            <b/>
            <sz val="9"/>
            <color indexed="81"/>
            <rFont val="Tahoma"/>
            <family val="2"/>
          </rPr>
          <t>Windows User:</t>
        </r>
        <r>
          <rPr>
            <sz val="9"/>
            <color indexed="81"/>
            <rFont val="Tahoma"/>
            <family val="2"/>
          </rPr>
          <t xml:space="preserve">
when doing a filter for this use "FTE INCL CODE" "FULL"</t>
        </r>
      </text>
    </comment>
    <comment ref="H11" authorId="0" shapeId="0">
      <text>
        <r>
          <rPr>
            <b/>
            <sz val="9"/>
            <color indexed="81"/>
            <rFont val="Tahoma"/>
            <family val="2"/>
          </rPr>
          <t>Windows User:</t>
        </r>
        <r>
          <rPr>
            <sz val="9"/>
            <color indexed="81"/>
            <rFont val="Tahoma"/>
            <family val="2"/>
          </rPr>
          <t xml:space="preserve">
when doing a filter for this use "FTE INCL CODE" "FULL"</t>
        </r>
      </text>
    </comment>
    <comment ref="D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3"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4"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F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G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J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L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M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N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Q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R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S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V1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E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N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O26" authorId="0" shapeId="0">
      <text>
        <r>
          <rPr>
            <b/>
            <sz val="9"/>
            <color indexed="81"/>
            <rFont val="Tahoma"/>
            <family val="2"/>
          </rPr>
          <t>Windows User:</t>
        </r>
        <r>
          <rPr>
            <sz val="9"/>
            <color indexed="81"/>
            <rFont val="Tahoma"/>
            <family val="2"/>
          </rPr>
          <t xml:space="preserve">
when doing a filter for this use "FTE INCL CODE" "FULL" , LEP CODE "L", LEA Type "B&amp;M Comm"
</t>
        </r>
      </text>
    </comment>
    <comment ref="Q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R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S26" authorId="0" shapeId="0">
      <text>
        <r>
          <rPr>
            <b/>
            <sz val="9"/>
            <color indexed="81"/>
            <rFont val="Tahoma"/>
            <family val="2"/>
          </rPr>
          <t>Windows User:</t>
        </r>
        <r>
          <rPr>
            <sz val="9"/>
            <color indexed="81"/>
            <rFont val="Tahoma"/>
            <family val="2"/>
          </rPr>
          <t xml:space="preserve">
when doing a filter for this use "FTE INCL CODE" "FULL" and LEP CODE "L"
</t>
        </r>
      </text>
    </comment>
    <comment ref="D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E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F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G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H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N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O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P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Q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R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S27" authorId="0" shapeId="0">
      <text>
        <r>
          <rPr>
            <b/>
            <sz val="9"/>
            <color indexed="81"/>
            <rFont val="Tahoma"/>
            <family val="2"/>
          </rPr>
          <t>Windows User:</t>
        </r>
        <r>
          <rPr>
            <sz val="9"/>
            <color indexed="81"/>
            <rFont val="Tahoma"/>
            <family val="2"/>
          </rPr>
          <t xml:space="preserve">
when doing a filter for this use "FTE INCL CODE" "FULL" and LEP CODE "S" or "Y"
</t>
        </r>
      </text>
    </comment>
    <comment ref="D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N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O28" authorId="0" shapeId="0">
      <text>
        <r>
          <rPr>
            <b/>
            <sz val="9"/>
            <color indexed="81"/>
            <rFont val="Tahoma"/>
            <family val="2"/>
          </rPr>
          <t>Windows User:</t>
        </r>
        <r>
          <rPr>
            <sz val="9"/>
            <color indexed="81"/>
            <rFont val="Tahoma"/>
            <family val="2"/>
          </rPr>
          <t xml:space="preserve">
when doing a filter for this use "FTE INCL CODE" "FULL",LEP CODE "M", LEA Type "B&amp;M Comm"
</t>
        </r>
      </text>
    </comment>
    <comment ref="Q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R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S28" authorId="0" shapeId="0">
      <text>
        <r>
          <rPr>
            <b/>
            <sz val="9"/>
            <color indexed="81"/>
            <rFont val="Tahoma"/>
            <family val="2"/>
          </rPr>
          <t>Windows User:</t>
        </r>
        <r>
          <rPr>
            <sz val="9"/>
            <color indexed="81"/>
            <rFont val="Tahoma"/>
            <family val="2"/>
          </rPr>
          <t xml:space="preserve">
when doing a filter for this use "FTE INCL CODE" "FULL" and LEP CODE "M"
</t>
        </r>
      </text>
    </comment>
    <comment ref="D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J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K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M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S30" authorId="0" shapeId="0">
      <text>
        <r>
          <rPr>
            <b/>
            <sz val="9"/>
            <color indexed="81"/>
            <rFont val="Tahoma"/>
            <family val="2"/>
          </rPr>
          <t>Windows User:</t>
        </r>
        <r>
          <rPr>
            <sz val="9"/>
            <color indexed="81"/>
            <rFont val="Tahoma"/>
            <family val="2"/>
          </rPr>
          <t xml:space="preserve">
when doing a filter for this use "FTE INCL CODE" "FULL" and "State Equiv Grade Level" K,1,2,3
</t>
        </r>
      </text>
    </comment>
    <comment ref="O33" authorId="0" shapeId="0">
      <text>
        <r>
          <rPr>
            <b/>
            <sz val="9"/>
            <color indexed="81"/>
            <rFont val="Tahoma"/>
            <family val="2"/>
          </rPr>
          <t>Windows User:</t>
        </r>
        <r>
          <rPr>
            <sz val="9"/>
            <color indexed="81"/>
            <rFont val="Tahoma"/>
            <family val="2"/>
          </rPr>
          <t xml:space="preserve">
when doing a filter for this use "FTE INCL CODE" "FULL" and "LEA TYPE" B&amp;M COMM
</t>
        </r>
      </text>
    </comment>
    <comment ref="Q33" authorId="0" shapeId="0">
      <text>
        <r>
          <rPr>
            <b/>
            <sz val="9"/>
            <color indexed="81"/>
            <rFont val="Tahoma"/>
            <family val="2"/>
          </rPr>
          <t>Windows User:</t>
        </r>
        <r>
          <rPr>
            <sz val="9"/>
            <color indexed="81"/>
            <rFont val="Tahoma"/>
            <family val="2"/>
          </rPr>
          <t xml:space="preserve">
when doing a filter for this use "FTE INCL CODE" "FULL" and "LEA TYPE" STEM
</t>
        </r>
      </text>
    </comment>
    <comment ref="O34"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E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F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G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H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I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N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P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Q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R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S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T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U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V39" authorId="0" shapeId="0">
      <text>
        <r>
          <rPr>
            <b/>
            <sz val="9"/>
            <color indexed="81"/>
            <rFont val="Tahoma"/>
            <family val="2"/>
          </rPr>
          <t>Windows User:</t>
        </r>
        <r>
          <rPr>
            <sz val="9"/>
            <color indexed="81"/>
            <rFont val="Tahoma"/>
            <family val="2"/>
          </rPr>
          <t xml:space="preserve">
when doing a filter for this use "FTE INCL CODE" "FULL" and "ECON DISADV FLAG" Y
</t>
        </r>
      </text>
    </comment>
    <comment ref="O41" authorId="0" shapeId="0">
      <text>
        <r>
          <rPr>
            <b/>
            <sz val="9"/>
            <color indexed="81"/>
            <rFont val="Tahoma"/>
            <family val="2"/>
          </rPr>
          <t>Windows User:</t>
        </r>
        <r>
          <rPr>
            <sz val="9"/>
            <color indexed="81"/>
            <rFont val="Tahoma"/>
            <family val="2"/>
          </rPr>
          <t xml:space="preserve">
when doing a filter for this use "FTE INCL CODE" "FULL" and "LEA TYPE" E-SCHOOL
</t>
        </r>
      </text>
    </comment>
    <comment ref="D44" authorId="0" shapeId="0">
      <text>
        <r>
          <rPr>
            <b/>
            <sz val="9"/>
            <color indexed="81"/>
            <rFont val="Tahoma"/>
            <family val="2"/>
          </rPr>
          <t>Windows User:</t>
        </r>
        <r>
          <rPr>
            <sz val="9"/>
            <color indexed="81"/>
            <rFont val="Tahoma"/>
            <family val="2"/>
          </rPr>
          <t xml:space="preserve">
PreSchool - Traditional School Educating
</t>
        </r>
      </text>
    </comment>
    <comment ref="E44" authorId="0" shapeId="0">
      <text>
        <r>
          <rPr>
            <b/>
            <sz val="9"/>
            <color indexed="81"/>
            <rFont val="Tahoma"/>
            <family val="2"/>
          </rPr>
          <t>Windows User:</t>
        </r>
        <r>
          <rPr>
            <sz val="9"/>
            <color indexed="81"/>
            <rFont val="Tahoma"/>
            <family val="2"/>
          </rPr>
          <t xml:space="preserve">
PreSchool-ESC Educating-Funding not transferred to ESC</t>
        </r>
      </text>
    </comment>
    <comment ref="F44" authorId="0" shapeId="0">
      <text>
        <r>
          <rPr>
            <b/>
            <sz val="9"/>
            <color indexed="81"/>
            <rFont val="Tahoma"/>
            <family val="2"/>
          </rPr>
          <t>Windows User:</t>
        </r>
        <r>
          <rPr>
            <sz val="9"/>
            <color indexed="81"/>
            <rFont val="Tahoma"/>
            <family val="2"/>
          </rPr>
          <t xml:space="preserve">
Preschool-Non-resident district educating (not open enrolled)</t>
        </r>
      </text>
    </comment>
    <comment ref="G44" authorId="0" shapeId="0">
      <text>
        <r>
          <rPr>
            <b/>
            <sz val="9"/>
            <color indexed="81"/>
            <rFont val="Tahoma"/>
            <family val="2"/>
          </rPr>
          <t>Windows User:</t>
        </r>
        <r>
          <rPr>
            <sz val="9"/>
            <color indexed="81"/>
            <rFont val="Tahoma"/>
            <family val="2"/>
          </rPr>
          <t xml:space="preserve">
Preschool-Open Enrolled District educating
</t>
        </r>
      </text>
    </comment>
    <comment ref="H44" authorId="0" shapeId="0">
      <text>
        <r>
          <rPr>
            <b/>
            <sz val="9"/>
            <color indexed="81"/>
            <rFont val="Tahoma"/>
            <family val="2"/>
          </rPr>
          <t>Windows User:</t>
        </r>
        <r>
          <rPr>
            <sz val="9"/>
            <color indexed="81"/>
            <rFont val="Tahoma"/>
            <family val="2"/>
          </rPr>
          <t xml:space="preserve">
PreSchool-ESC Educating-Funds transferred to ESC
</t>
        </r>
      </text>
    </comment>
    <comment ref="I44" authorId="0" shapeId="0">
      <text>
        <r>
          <rPr>
            <b/>
            <sz val="9"/>
            <color indexed="81"/>
            <rFont val="Tahoma"/>
            <family val="2"/>
          </rPr>
          <t>Windows User:</t>
        </r>
        <r>
          <rPr>
            <sz val="9"/>
            <color indexed="81"/>
            <rFont val="Tahoma"/>
            <family val="2"/>
          </rPr>
          <t xml:space="preserve">
Preschool educated at County Bd of DD captured in BDD adj below</t>
        </r>
      </text>
    </comment>
    <comment ref="J44" authorId="0" shapeId="0">
      <text>
        <r>
          <rPr>
            <b/>
            <sz val="9"/>
            <color indexed="81"/>
            <rFont val="Tahoma"/>
            <family val="2"/>
          </rPr>
          <t>Windows User:</t>
        </r>
        <r>
          <rPr>
            <sz val="9"/>
            <color indexed="81"/>
            <rFont val="Tahoma"/>
            <family val="2"/>
          </rPr>
          <t xml:space="preserve">
Preschool-ESC educating via an open-enrolled distirict, funds not transferrred to ESC</t>
        </r>
      </text>
    </comment>
    <comment ref="K44" authorId="0" shapeId="0">
      <text>
        <r>
          <rPr>
            <b/>
            <sz val="9"/>
            <color indexed="81"/>
            <rFont val="Tahoma"/>
            <family val="2"/>
          </rPr>
          <t>Windows User:</t>
        </r>
        <r>
          <rPr>
            <sz val="9"/>
            <color indexed="81"/>
            <rFont val="Tahoma"/>
            <family val="2"/>
          </rPr>
          <t xml:space="preserve">
Preschool-ESC educating via an intermediate district, funds not transferred to ESC</t>
        </r>
      </text>
    </comment>
    <comment ref="L44" authorId="0" shapeId="0">
      <text>
        <r>
          <rPr>
            <b/>
            <sz val="9"/>
            <color indexed="81"/>
            <rFont val="Tahoma"/>
            <family val="2"/>
          </rPr>
          <t>Windows User:</t>
        </r>
        <r>
          <rPr>
            <sz val="9"/>
            <color indexed="81"/>
            <rFont val="Tahoma"/>
            <family val="2"/>
          </rPr>
          <t xml:space="preserve">
Preschool-ESC educating via an open-enrolled district, funds transferred to ESC
</t>
        </r>
      </text>
    </comment>
    <comment ref="M44" authorId="0" shapeId="0">
      <text>
        <r>
          <rPr>
            <b/>
            <sz val="9"/>
            <color indexed="81"/>
            <rFont val="Tahoma"/>
            <family val="2"/>
          </rPr>
          <t>Windows User:</t>
        </r>
        <r>
          <rPr>
            <sz val="9"/>
            <color indexed="81"/>
            <rFont val="Tahoma"/>
            <family val="2"/>
          </rPr>
          <t xml:space="preserve">
Preschhol-ESC educating via an intermediate district, funds transferred to ESC</t>
        </r>
      </text>
    </comment>
    <comment ref="D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5"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6"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7"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8"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49"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D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E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H50" authorId="0" shapeId="0">
      <text>
        <r>
          <rPr>
            <b/>
            <sz val="9"/>
            <color indexed="81"/>
            <rFont val="Tahoma"/>
            <family val="2"/>
          </rPr>
          <t>Windows User:</t>
        </r>
        <r>
          <rPr>
            <sz val="9"/>
            <color indexed="81"/>
            <rFont val="Tahoma"/>
            <family val="2"/>
          </rPr>
          <t xml:space="preserve">
when doing a filter for this use "FTE INCL CODE" "FULL" and the appropriate "SPECED CAT" </t>
        </r>
      </text>
    </comment>
    <comment ref="O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P55"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7"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8"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59"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0"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1"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O66"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1" authorId="0" shapeId="0">
      <text>
        <r>
          <rPr>
            <b/>
            <sz val="9"/>
            <color indexed="81"/>
            <rFont val="Tahoma"/>
            <family val="2"/>
          </rPr>
          <t>Windows User:</t>
        </r>
        <r>
          <rPr>
            <sz val="9"/>
            <color indexed="81"/>
            <rFont val="Tahoma"/>
            <family val="2"/>
          </rPr>
          <t xml:space="preserve">
STEM District Student</t>
        </r>
      </text>
    </comment>
    <comment ref="Q72"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Q73" authorId="0" shapeId="0">
      <text>
        <r>
          <rPr>
            <b/>
            <sz val="9"/>
            <color indexed="81"/>
            <rFont val="Tahoma"/>
            <family val="2"/>
          </rPr>
          <t>Windows User:</t>
        </r>
        <r>
          <rPr>
            <sz val="9"/>
            <color indexed="81"/>
            <rFont val="Tahoma"/>
            <family val="2"/>
          </rPr>
          <t xml:space="preserve">
when doing a filter for Community schl students use "FTE Fund Pttrn Code" COMM and the IRN found in column B next to the District you are looking for using the "RES IRN"
</t>
        </r>
      </text>
    </comment>
    <comment ref="R77" authorId="0" shapeId="0">
      <text>
        <r>
          <rPr>
            <b/>
            <sz val="9"/>
            <color indexed="81"/>
            <rFont val="Tahoma"/>
            <family val="2"/>
          </rPr>
          <t>Windows User:</t>
        </r>
        <r>
          <rPr>
            <sz val="9"/>
            <color indexed="81"/>
            <rFont val="Tahoma"/>
            <family val="2"/>
          </rPr>
          <t xml:space="preserve">
Pre-School Open Enrollment
</t>
        </r>
      </text>
    </comment>
    <comment ref="S77" authorId="0" shapeId="0">
      <text>
        <r>
          <rPr>
            <b/>
            <sz val="9"/>
            <color indexed="81"/>
            <rFont val="Tahoma"/>
            <family val="2"/>
          </rPr>
          <t>Windows User:</t>
        </r>
        <r>
          <rPr>
            <sz val="9"/>
            <color indexed="81"/>
            <rFont val="Tahoma"/>
            <family val="2"/>
          </rPr>
          <t xml:space="preserve">
Open Enrolled District to District</t>
        </r>
      </text>
    </comment>
    <comment ref="T77" authorId="0" shapeId="0">
      <text>
        <r>
          <rPr>
            <b/>
            <sz val="9"/>
            <color indexed="81"/>
            <rFont val="Tahoma"/>
            <family val="2"/>
          </rPr>
          <t>Windows User:</t>
        </r>
        <r>
          <rPr>
            <sz val="9"/>
            <color indexed="81"/>
            <rFont val="Tahoma"/>
            <family val="2"/>
          </rPr>
          <t xml:space="preserve">
Open Enrolled-JVSD-Counted in Resident use column M and IRN in B4
</t>
        </r>
      </text>
    </comment>
    <comment ref="V77" authorId="0" shapeId="0">
      <text>
        <r>
          <rPr>
            <b/>
            <sz val="9"/>
            <color indexed="81"/>
            <rFont val="Tahoma"/>
            <family val="2"/>
          </rPr>
          <t>Windows User:</t>
        </r>
        <r>
          <rPr>
            <sz val="9"/>
            <color indexed="81"/>
            <rFont val="Tahoma"/>
            <family val="2"/>
          </rPr>
          <t xml:space="preserve">
Open Enrolled -JVSD via intermediate district-Non-Jointure</t>
        </r>
      </text>
    </comment>
    <comment ref="R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7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7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0"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1"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1"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2"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2"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3"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3"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4"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4"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5"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5"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6"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6"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7"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7"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8"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8"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S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T89" authorId="0" shapeId="0">
      <text>
        <r>
          <rPr>
            <b/>
            <sz val="9"/>
            <color indexed="81"/>
            <rFont val="Tahoma"/>
            <family val="2"/>
          </rPr>
          <t>Windows User:</t>
        </r>
        <r>
          <rPr>
            <sz val="9"/>
            <color indexed="81"/>
            <rFont val="Tahoma"/>
            <family val="2"/>
          </rPr>
          <t xml:space="preserve">
when doing a filter for this use "FTE INCL CODE" "PART
" and "RES IRN" using the IRN found in Column B next to the name of the District</t>
        </r>
      </text>
    </comment>
    <comment ref="U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V89"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0" authorId="0" shapeId="0">
      <text>
        <r>
          <rPr>
            <b/>
            <sz val="9"/>
            <color indexed="81"/>
            <rFont val="Tahoma"/>
            <family val="2"/>
          </rPr>
          <t>Windows User:</t>
        </r>
        <r>
          <rPr>
            <sz val="9"/>
            <color indexed="81"/>
            <rFont val="Tahoma"/>
            <family val="2"/>
          </rPr>
          <t xml:space="preserve">
when doing a filter for this use "FTE INCL CODE" "FULL" and "RES IRN" using the IRN found in Column B next to the name of the District</t>
        </r>
      </text>
    </comment>
    <comment ref="R99" authorId="0" shapeId="0">
      <text>
        <r>
          <rPr>
            <b/>
            <sz val="9"/>
            <color indexed="81"/>
            <rFont val="Tahoma"/>
            <family val="2"/>
          </rPr>
          <t>Windows User:</t>
        </r>
        <r>
          <rPr>
            <sz val="9"/>
            <color indexed="81"/>
            <rFont val="Tahoma"/>
            <family val="2"/>
          </rPr>
          <t xml:space="preserve">
Pre-School Open Enrollment
</t>
        </r>
      </text>
    </comment>
    <comment ref="S99" authorId="0" shapeId="0">
      <text>
        <r>
          <rPr>
            <b/>
            <sz val="9"/>
            <color indexed="81"/>
            <rFont val="Tahoma"/>
            <family val="2"/>
          </rPr>
          <t>Windows User:</t>
        </r>
        <r>
          <rPr>
            <sz val="9"/>
            <color indexed="81"/>
            <rFont val="Tahoma"/>
            <family val="2"/>
          </rPr>
          <t xml:space="preserve">
Open Enrolled District to District</t>
        </r>
      </text>
    </comment>
    <comment ref="T99" authorId="0" shapeId="0">
      <text>
        <r>
          <rPr>
            <b/>
            <sz val="9"/>
            <color indexed="81"/>
            <rFont val="Tahoma"/>
            <family val="2"/>
          </rPr>
          <t>Windows User:</t>
        </r>
        <r>
          <rPr>
            <sz val="9"/>
            <color indexed="81"/>
            <rFont val="Tahoma"/>
            <family val="2"/>
          </rPr>
          <t xml:space="preserve">
Open Enrolled-JVSD-Counted in Resident
</t>
        </r>
      </text>
    </comment>
    <comment ref="V99" authorId="0" shapeId="0">
      <text>
        <r>
          <rPr>
            <b/>
            <sz val="9"/>
            <color indexed="81"/>
            <rFont val="Tahoma"/>
            <family val="2"/>
          </rPr>
          <t>Windows User:</t>
        </r>
        <r>
          <rPr>
            <sz val="9"/>
            <color indexed="81"/>
            <rFont val="Tahoma"/>
            <family val="2"/>
          </rPr>
          <t xml:space="preserve">
Open Enrolled -JVSD via intermediate district-Non-Jointure</t>
        </r>
      </text>
    </comment>
    <comment ref="D147" authorId="0" shapeId="0">
      <text>
        <r>
          <rPr>
            <b/>
            <sz val="9"/>
            <color indexed="81"/>
            <rFont val="Tahoma"/>
            <family val="2"/>
          </rPr>
          <t>Windows User:</t>
        </r>
        <r>
          <rPr>
            <sz val="9"/>
            <color indexed="81"/>
            <rFont val="Tahoma"/>
            <family val="2"/>
          </rPr>
          <t xml:space="preserve">
Preschool educated at County Bd of DD</t>
        </r>
      </text>
    </comment>
  </commentList>
</comments>
</file>

<file path=xl/sharedStrings.xml><?xml version="1.0" encoding="utf-8"?>
<sst xmlns="http://schemas.openxmlformats.org/spreadsheetml/2006/main" count="1073" uniqueCount="899">
  <si>
    <t>RGJV</t>
  </si>
  <si>
    <t>OPDD</t>
  </si>
  <si>
    <t>COMM</t>
  </si>
  <si>
    <t>CTVC</t>
  </si>
  <si>
    <t>OPID</t>
  </si>
  <si>
    <t>SFPR</t>
  </si>
  <si>
    <t>Difference</t>
  </si>
  <si>
    <t>a -</t>
  </si>
  <si>
    <t xml:space="preserve">Base ADM Data           </t>
  </si>
  <si>
    <t>a1 -</t>
  </si>
  <si>
    <t>a2 -</t>
  </si>
  <si>
    <t>Total ADM:</t>
  </si>
  <si>
    <t xml:space="preserve">Jointure JVS ADM:   </t>
  </si>
  <si>
    <t>a5 -</t>
  </si>
  <si>
    <t>Contract Vocational ADM</t>
  </si>
  <si>
    <t>a6 -</t>
  </si>
  <si>
    <t>b -</t>
  </si>
  <si>
    <t>Special Education ADM Data</t>
  </si>
  <si>
    <t>b1 -</t>
  </si>
  <si>
    <t xml:space="preserve">Category 1 Special Education ADM: </t>
  </si>
  <si>
    <t>b2 -</t>
  </si>
  <si>
    <t xml:space="preserve">Category 2 Special Education ADM:   </t>
  </si>
  <si>
    <t>b3 -</t>
  </si>
  <si>
    <t xml:space="preserve">Category 3 Special Education ADM: </t>
  </si>
  <si>
    <t>b4 -</t>
  </si>
  <si>
    <t xml:space="preserve">Category 4 Special Education ADM:   </t>
  </si>
  <si>
    <t>b5 -</t>
  </si>
  <si>
    <t>Category 5 Special Education ADM:</t>
  </si>
  <si>
    <t>b6 -</t>
  </si>
  <si>
    <t>Category 6 Special Education ADM:</t>
  </si>
  <si>
    <t>c -</t>
  </si>
  <si>
    <t>Career Tech FTE</t>
  </si>
  <si>
    <t>c1 -</t>
  </si>
  <si>
    <t xml:space="preserve">Category 1 Career Tech FTE: </t>
  </si>
  <si>
    <t>c2 -</t>
  </si>
  <si>
    <t xml:space="preserve">Category 2 Career Tech FTE:   </t>
  </si>
  <si>
    <t>c3 -</t>
  </si>
  <si>
    <t xml:space="preserve">Category 3 Career Tech FTE: </t>
  </si>
  <si>
    <t>c4 -</t>
  </si>
  <si>
    <t xml:space="preserve">Category 4 Career Tech FTE:  </t>
  </si>
  <si>
    <t>c5 -</t>
  </si>
  <si>
    <t xml:space="preserve">Category 5 Career Tech FTE: </t>
  </si>
  <si>
    <t>d -</t>
  </si>
  <si>
    <t>Limited English Proficient ADM</t>
  </si>
  <si>
    <t>d1 -</t>
  </si>
  <si>
    <t xml:space="preserve">Category 1 LEP ADM:  </t>
  </si>
  <si>
    <t>d2 -</t>
  </si>
  <si>
    <t xml:space="preserve">Category 2 LEP ADM:   </t>
  </si>
  <si>
    <t>d3 -</t>
  </si>
  <si>
    <t xml:space="preserve">Category 3 LEP ADM:   </t>
  </si>
  <si>
    <t>e -</t>
  </si>
  <si>
    <t>Additional ADM Data</t>
  </si>
  <si>
    <t>e1 -</t>
  </si>
  <si>
    <t xml:space="preserve">K-3 Formula ADM:   </t>
  </si>
  <si>
    <t>e2 -</t>
  </si>
  <si>
    <t xml:space="preserve"> K-3 E-School Formula ADM:  </t>
  </si>
  <si>
    <t>e3 -</t>
  </si>
  <si>
    <t>e4 -</t>
  </si>
  <si>
    <t xml:space="preserve">Brick &amp; Mortar Community and STEM School Formula ADM:  </t>
  </si>
  <si>
    <t>e5 -</t>
  </si>
  <si>
    <t xml:space="preserve">E-School Formula ADM:   </t>
  </si>
  <si>
    <t>e6 -</t>
  </si>
  <si>
    <t xml:space="preserve">Autism Scholarship ADM:   </t>
  </si>
  <si>
    <t>e7 -</t>
  </si>
  <si>
    <t xml:space="preserve">Preschool Autism Scholarship ADM:   </t>
  </si>
  <si>
    <t>e8 -</t>
  </si>
  <si>
    <t xml:space="preserve">Jon Peterson Scholarship ADM:   </t>
  </si>
  <si>
    <t>e9 -</t>
  </si>
  <si>
    <t xml:space="preserve">Ed Choice Scholarship ADM:   </t>
  </si>
  <si>
    <t>e10 -</t>
  </si>
  <si>
    <t xml:space="preserve">Economic Disadvantaged ADM:  </t>
  </si>
  <si>
    <t>e11 -</t>
  </si>
  <si>
    <t>e12-</t>
  </si>
  <si>
    <t>E-School Economically Disadvantaged ADM:</t>
  </si>
  <si>
    <t>FTE Detail</t>
  </si>
  <si>
    <t>(A)</t>
  </si>
  <si>
    <t>(B)</t>
  </si>
  <si>
    <t>Cat</t>
  </si>
  <si>
    <t>Pre-School</t>
  </si>
  <si>
    <t>Category 1</t>
  </si>
  <si>
    <t>Category 2</t>
  </si>
  <si>
    <t>Category 3</t>
  </si>
  <si>
    <t>Category 4</t>
  </si>
  <si>
    <t>Category 5</t>
  </si>
  <si>
    <t>Category 6</t>
  </si>
  <si>
    <t>IRN</t>
  </si>
  <si>
    <t>Open Enrollment Out</t>
  </si>
  <si>
    <t>Open Enrollment In</t>
  </si>
  <si>
    <t>`</t>
  </si>
  <si>
    <t>CTCR</t>
  </si>
  <si>
    <t>KGTU</t>
  </si>
  <si>
    <t>KGTO</t>
  </si>
  <si>
    <t>STEM</t>
  </si>
  <si>
    <t>OJVR</t>
  </si>
  <si>
    <t>OJVD</t>
  </si>
  <si>
    <t>JVNR</t>
  </si>
  <si>
    <t>Total</t>
  </si>
  <si>
    <t>RPT IRN</t>
  </si>
  <si>
    <t>RES IRN</t>
  </si>
  <si>
    <t>LEVEL 2 REC TYPE CODE</t>
  </si>
  <si>
    <t>FTE START DATE</t>
  </si>
  <si>
    <t>RESULT CODE</t>
  </si>
  <si>
    <t>FTE FUND PTTRN CODE</t>
  </si>
  <si>
    <t>LEGAL DIST OF RES IRN</t>
  </si>
  <si>
    <t>ORIG FTE</t>
  </si>
  <si>
    <t>ADJSTD FTE</t>
  </si>
  <si>
    <t>STATE EQUIV GRADE LEVEL CODE</t>
  </si>
  <si>
    <t>DISAB CNDTN CODE</t>
  </si>
  <si>
    <t>SPECED CAT CODE</t>
  </si>
  <si>
    <t>ECON DISADV FLAG</t>
  </si>
  <si>
    <t>LEP CODE</t>
  </si>
  <si>
    <t>FTE END DATE</t>
  </si>
  <si>
    <t>FTE INCL CODE</t>
  </si>
  <si>
    <t>LEA TYPE</t>
  </si>
  <si>
    <t>RPT DEST IRN</t>
  </si>
  <si>
    <t>SSID</t>
  </si>
  <si>
    <t>LEA IRN</t>
  </si>
  <si>
    <t>(A-B = C)</t>
  </si>
  <si>
    <t>SPCO</t>
  </si>
  <si>
    <t>Community School</t>
  </si>
  <si>
    <t>PSRD</t>
  </si>
  <si>
    <t>PSEN</t>
  </si>
  <si>
    <t>PSET</t>
  </si>
  <si>
    <t>SCHOOL DISTRICT</t>
  </si>
  <si>
    <t>AKRON CSD</t>
  </si>
  <si>
    <t>ALLIANCE CSD</t>
  </si>
  <si>
    <t>ASHLAND CSD</t>
  </si>
  <si>
    <t>ASHTABULA AREA CSD</t>
  </si>
  <si>
    <t>ATHENS CSD</t>
  </si>
  <si>
    <t>BARBERTON CSD</t>
  </si>
  <si>
    <t>BAY VILLAGE CSD</t>
  </si>
  <si>
    <t>BEACHWOOD CSD</t>
  </si>
  <si>
    <t>BEDFORD CSD</t>
  </si>
  <si>
    <t>BELLAIRE CSD</t>
  </si>
  <si>
    <t>BELLEFONTAINE CSD</t>
  </si>
  <si>
    <t>BELLEVUE CSD</t>
  </si>
  <si>
    <t>BELPRE CSD</t>
  </si>
  <si>
    <t>BEREA CSD</t>
  </si>
  <si>
    <t>BEXLEY CSD</t>
  </si>
  <si>
    <t>BOWLING GREEN CSD</t>
  </si>
  <si>
    <t>BRECKSVILLE-BROADVIEW HEIGHTS CSD</t>
  </si>
  <si>
    <t>BROOKLYN CSD</t>
  </si>
  <si>
    <t>BRUNSWICK CSD</t>
  </si>
  <si>
    <t>BRYAN CSD</t>
  </si>
  <si>
    <t>BUCYRUS CSD</t>
  </si>
  <si>
    <t>CAMBRIDGE CSD</t>
  </si>
  <si>
    <t>CAMPBELL CSD</t>
  </si>
  <si>
    <t>CANTON CSD</t>
  </si>
  <si>
    <t>CELINA CSD</t>
  </si>
  <si>
    <t>CENTERVILLE CSD</t>
  </si>
  <si>
    <t>CHILLICOTHE CSD</t>
  </si>
  <si>
    <t>CINCINNATI CSD</t>
  </si>
  <si>
    <t>CIRCLEVILLE CSD</t>
  </si>
  <si>
    <t>CLAYMONT CSD</t>
  </si>
  <si>
    <t>CLEVELAND MUNICIPAL S.D.</t>
  </si>
  <si>
    <t>CLEVELAND HTS-UNIVERSITY HTS CSD</t>
  </si>
  <si>
    <t>COLUMBUS CSD</t>
  </si>
  <si>
    <t>CONNEAUT AREA CSD</t>
  </si>
  <si>
    <t>COSHOCTON CSD</t>
  </si>
  <si>
    <t>CUYAHOGA FALLS CSD</t>
  </si>
  <si>
    <t>DAYTON CSD</t>
  </si>
  <si>
    <t>DEER PARK CSD</t>
  </si>
  <si>
    <t>DEFIANCE CSD</t>
  </si>
  <si>
    <t>DELAWARE CSD</t>
  </si>
  <si>
    <t>DELPHOS CSD</t>
  </si>
  <si>
    <t>DOVER CSD</t>
  </si>
  <si>
    <t>EAST CLEVELAND CSD</t>
  </si>
  <si>
    <t>EAST LIVERPOOL CSD</t>
  </si>
  <si>
    <t>EAST PALESTINE CSD</t>
  </si>
  <si>
    <t>EATON COMMUNITY SD</t>
  </si>
  <si>
    <t>ELYRIA CSD</t>
  </si>
  <si>
    <t>EUCLID CSD</t>
  </si>
  <si>
    <t>FAIRBORN CSD</t>
  </si>
  <si>
    <t>FAIRVIEW PARK CSD</t>
  </si>
  <si>
    <t>FINDLAY CSD</t>
  </si>
  <si>
    <t>FOSTORIA CSD</t>
  </si>
  <si>
    <t>FRANKLIN CSD</t>
  </si>
  <si>
    <t>FREMONT CSD</t>
  </si>
  <si>
    <t>GALION CSD</t>
  </si>
  <si>
    <t>GALLIPOLIS CSD</t>
  </si>
  <si>
    <t>GARFIELD HEIGHTS CSD</t>
  </si>
  <si>
    <t>GENEVA AREA CSD</t>
  </si>
  <si>
    <t>GIRARD CSD</t>
  </si>
  <si>
    <t>GRANDVIEW HEIGHTS CSD</t>
  </si>
  <si>
    <t>WINTON WOODS CSD</t>
  </si>
  <si>
    <t>GREENVILLE CSD</t>
  </si>
  <si>
    <t>HAMILTON CSD</t>
  </si>
  <si>
    <t>HEATH CSD</t>
  </si>
  <si>
    <t>HILLSBORO CSD</t>
  </si>
  <si>
    <t>HURON CSD</t>
  </si>
  <si>
    <t>IRONTON CSD</t>
  </si>
  <si>
    <t>JACKSON CSD</t>
  </si>
  <si>
    <t>KENT CSD</t>
  </si>
  <si>
    <t>KENTON CSD</t>
  </si>
  <si>
    <t>KETTERING CSD</t>
  </si>
  <si>
    <t>LAKEWOOD CSD</t>
  </si>
  <si>
    <t>LANCASTER CSD</t>
  </si>
  <si>
    <t>LEBANON CSD</t>
  </si>
  <si>
    <t>LIMA CSD</t>
  </si>
  <si>
    <t>LOCKLAND CSD</t>
  </si>
  <si>
    <t>LOGAN CSD</t>
  </si>
  <si>
    <t>LONDON CSD</t>
  </si>
  <si>
    <t>LORAIN CSD</t>
  </si>
  <si>
    <t>LOVELAND CSD</t>
  </si>
  <si>
    <t>MADERIA CSD</t>
  </si>
  <si>
    <t>MANSFIELD CSD</t>
  </si>
  <si>
    <t>MAPLE HEIGHTS CSD</t>
  </si>
  <si>
    <t>MARIEMONT CSD</t>
  </si>
  <si>
    <t>MARIETTA CSD</t>
  </si>
  <si>
    <t>MARION CSD</t>
  </si>
  <si>
    <t>MARTINS FERRY CSD</t>
  </si>
  <si>
    <t>MASSILLON CSD</t>
  </si>
  <si>
    <t>MAUMEE CSD</t>
  </si>
  <si>
    <t>MAYFIELD CSD</t>
  </si>
  <si>
    <t>MEDINA CSD</t>
  </si>
  <si>
    <t>MIAMISBURG CSD</t>
  </si>
  <si>
    <t>MIDDLETOWN CSD</t>
  </si>
  <si>
    <t>MOUNT HEALTHY CSD</t>
  </si>
  <si>
    <t>MOUNT VERNON CSD</t>
  </si>
  <si>
    <t>NAPOLEON CSD</t>
  </si>
  <si>
    <t>NELSONVILLE YORK CSD</t>
  </si>
  <si>
    <t>NEWARK CSD</t>
  </si>
  <si>
    <t>NEW BOSTON LSD</t>
  </si>
  <si>
    <t>NEW LEXINGTON CSD</t>
  </si>
  <si>
    <t>NEW PHILADELPHIA CSD</t>
  </si>
  <si>
    <t>NILES CSD</t>
  </si>
  <si>
    <t>NORTH CANTON CSD</t>
  </si>
  <si>
    <t>NORTH COLLEGE HILL CSD</t>
  </si>
  <si>
    <t>NORTH OLMSTED CSD</t>
  </si>
  <si>
    <t>NORTH RIDGEVILLE CSD</t>
  </si>
  <si>
    <t>NORTH ROYALTON CSD</t>
  </si>
  <si>
    <t>NORTON CSD</t>
  </si>
  <si>
    <t>NORWALK CSD</t>
  </si>
  <si>
    <t>NORWOOD CSD</t>
  </si>
  <si>
    <t>OAKWOOD CSD</t>
  </si>
  <si>
    <t>OBERLIN CSD</t>
  </si>
  <si>
    <t>OREGON CSD</t>
  </si>
  <si>
    <t>ORRVILLE CSD</t>
  </si>
  <si>
    <t>PAINESVILLE CSD</t>
  </si>
  <si>
    <t>PARMA CSD</t>
  </si>
  <si>
    <t>PIQUA CSD</t>
  </si>
  <si>
    <t>PORT CLINTON CSD</t>
  </si>
  <si>
    <t>PORTSMOUTH CSD</t>
  </si>
  <si>
    <t>PRINCETON CSD</t>
  </si>
  <si>
    <t>RAVENNA CSD</t>
  </si>
  <si>
    <t>READING CSD</t>
  </si>
  <si>
    <t>ROCKY RIVER CSD</t>
  </si>
  <si>
    <t>ST. BERNARD-ELMWOOD PLACE CSD</t>
  </si>
  <si>
    <t>ST. MARYS CSD</t>
  </si>
  <si>
    <t>SALEM CSD</t>
  </si>
  <si>
    <t>SANDUSKY CSD</t>
  </si>
  <si>
    <t>SHAKER HEIGHTS CSD</t>
  </si>
  <si>
    <t>SHEFFIELD-SHEFFIELD LAKE CSD</t>
  </si>
  <si>
    <t>SHELBY CSD</t>
  </si>
  <si>
    <t>SIDNEY CSD</t>
  </si>
  <si>
    <t>SOUTH EUCLID-LYNDHURST CSD</t>
  </si>
  <si>
    <t>SOUTH WESTERN CSD</t>
  </si>
  <si>
    <t>SPRINGFIELD CSD</t>
  </si>
  <si>
    <t>STEUBENVILLE CSD</t>
  </si>
  <si>
    <t>STOW MUNROE FALLS CSD</t>
  </si>
  <si>
    <t>STRONGSVILLE CSD</t>
  </si>
  <si>
    <t>STRUTHERS CSD</t>
  </si>
  <si>
    <t>SYCAMORE CSD</t>
  </si>
  <si>
    <t>SYLVANIA CSD</t>
  </si>
  <si>
    <t>TALLMADGE CSD</t>
  </si>
  <si>
    <t>TIFFIN CSD</t>
  </si>
  <si>
    <t>TOLEDO CSD</t>
  </si>
  <si>
    <t>TORONTO CSD</t>
  </si>
  <si>
    <t>TROY CSD</t>
  </si>
  <si>
    <t>UPPER ARLINGTON CSD</t>
  </si>
  <si>
    <t>URBANA CSD</t>
  </si>
  <si>
    <t>VANDALIA-BUTLER CSD</t>
  </si>
  <si>
    <t>VAN WERT CSD</t>
  </si>
  <si>
    <t>WADSWORTH CSD</t>
  </si>
  <si>
    <t>WAPAKONETA CSD</t>
  </si>
  <si>
    <t>WARREN CSD</t>
  </si>
  <si>
    <t>WARRENSVILLE HEIGHTS CSD</t>
  </si>
  <si>
    <t>WASHINGTON COURT HOUSE CSD</t>
  </si>
  <si>
    <t>WELLSTON CSD</t>
  </si>
  <si>
    <t>WELLSVILLE CSD</t>
  </si>
  <si>
    <t>WESTERVILLE CSD</t>
  </si>
  <si>
    <t>WEST CARROLLTON CSD</t>
  </si>
  <si>
    <t>WESTLAKE CSD</t>
  </si>
  <si>
    <t>WHITEHALL CSD</t>
  </si>
  <si>
    <t>WICKLIFFE CSD</t>
  </si>
  <si>
    <t>WILLARD CSD</t>
  </si>
  <si>
    <t>WILLOUGHBY-EASTLAKE CSD</t>
  </si>
  <si>
    <t>WILMINGTON CSD</t>
  </si>
  <si>
    <t>WOOSTER CSD</t>
  </si>
  <si>
    <t>WORTHINGTON CSD</t>
  </si>
  <si>
    <t>MANCHESTER LSD (ADAMS CO.)</t>
  </si>
  <si>
    <t>WYOMING CSD</t>
  </si>
  <si>
    <t>XENIA COMMUNITY CSD</t>
  </si>
  <si>
    <t>YOUNGSTOWN CSD</t>
  </si>
  <si>
    <t>ZANESVILLE CSD</t>
  </si>
  <si>
    <t>ADA EVSD</t>
  </si>
  <si>
    <t>AMHERST EVSD</t>
  </si>
  <si>
    <t>BARNESVILLE EVSD</t>
  </si>
  <si>
    <t>BLUFFTON EVSD</t>
  </si>
  <si>
    <t>BRADFORD EVSD</t>
  </si>
  <si>
    <t>BRIDGEPORT EVSD</t>
  </si>
  <si>
    <t>HARRISON-HILLS CSD</t>
  </si>
  <si>
    <t>CALDWELL EVSD</t>
  </si>
  <si>
    <t>CAREY EVSD</t>
  </si>
  <si>
    <t>CARROLLTON EVSD</t>
  </si>
  <si>
    <t>CHAGRIN FALLS EVSD</t>
  </si>
  <si>
    <t>CHESAPEAKE UNION EVSD</t>
  </si>
  <si>
    <t>CLYDE EVSD</t>
  </si>
  <si>
    <t>COLDWATER EVSD</t>
  </si>
  <si>
    <t>COLUMBIANA EVSD</t>
  </si>
  <si>
    <t>COVINGTON EVSD</t>
  </si>
  <si>
    <t>CRESTLINE EVSD</t>
  </si>
  <si>
    <t>CROOKSVILLE EVSD</t>
  </si>
  <si>
    <t>FAIRPORT HARBOR EVSD</t>
  </si>
  <si>
    <t>GEORGETOWN EVSD</t>
  </si>
  <si>
    <t>GIBSONBURG EVSD</t>
  </si>
  <si>
    <t>GRANVILLE EVSD</t>
  </si>
  <si>
    <t>GREENFIELD EVSD</t>
  </si>
  <si>
    <t>HICKSVILLE EVSD</t>
  </si>
  <si>
    <t>HUBBARD EVSD</t>
  </si>
  <si>
    <t>INDIAN HILL EVSD</t>
  </si>
  <si>
    <t>LEETONIA EVSD</t>
  </si>
  <si>
    <t>LISBON EVSD</t>
  </si>
  <si>
    <t>LOUDONVILLE-PERRYSVILLE EVSD</t>
  </si>
  <si>
    <t>MARYSVILLE EVSD</t>
  </si>
  <si>
    <t>MECHANICSBURG EVSD</t>
  </si>
  <si>
    <t>MENTOR EVSD</t>
  </si>
  <si>
    <t>MILFORD EVSD</t>
  </si>
  <si>
    <t>MILTON UNION EVSD</t>
  </si>
  <si>
    <t>MONTPELIER EVSD</t>
  </si>
  <si>
    <t>MOUNT GILEAD EVSD</t>
  </si>
  <si>
    <t>NEWCOMERSTOWN EVSD</t>
  </si>
  <si>
    <t>NEW RICHMOND EVSD</t>
  </si>
  <si>
    <t>NEWTON FALLS EVSD</t>
  </si>
  <si>
    <t>PAULDING EVSD</t>
  </si>
  <si>
    <t>PERRYSBURG EVSD</t>
  </si>
  <si>
    <t>RITTMAN EVSD</t>
  </si>
  <si>
    <t>ROSSFORD EVSD</t>
  </si>
  <si>
    <t>TIPP CITY EVSD</t>
  </si>
  <si>
    <t>UPPER SANDUSKY EVSD</t>
  </si>
  <si>
    <t>VERSAILLES EVSD</t>
  </si>
  <si>
    <t>WAUSEON EVSD</t>
  </si>
  <si>
    <t>WELLINGTON EVSD</t>
  </si>
  <si>
    <t>WINDHAM EVSD</t>
  </si>
  <si>
    <t>YELLOW SPRINGS EVSD</t>
  </si>
  <si>
    <t>ALLEN EAST LSD</t>
  </si>
  <si>
    <t>BATH LSD</t>
  </si>
  <si>
    <t>ELIDA LSD</t>
  </si>
  <si>
    <t>PERRY LSD (ALLEN CO.)</t>
  </si>
  <si>
    <t>SHAWNEE LSD</t>
  </si>
  <si>
    <t>SPENCERVILLE LSD</t>
  </si>
  <si>
    <t>HILLSDALE LSD</t>
  </si>
  <si>
    <t>MAPLETON LSD</t>
  </si>
  <si>
    <t>BUCKEYE LSD (ASHTABULA CO.)</t>
  </si>
  <si>
    <t>GRAND VALLEY LSD</t>
  </si>
  <si>
    <t>JEFFERSON AREA LSD</t>
  </si>
  <si>
    <t>PYMATUNING VALLEY LSD</t>
  </si>
  <si>
    <t>ALEXANDER LSD</t>
  </si>
  <si>
    <t>FEDERAL HOCKING LSD</t>
  </si>
  <si>
    <t>TRIMBLE LSD</t>
  </si>
  <si>
    <t>MINSTER LSD</t>
  </si>
  <si>
    <t>NEW BREMEN LSD</t>
  </si>
  <si>
    <t>NEW KNOXVILLE LSD</t>
  </si>
  <si>
    <t>WAYNESFIELD-GOSHEN LSD</t>
  </si>
  <si>
    <t>ST. CLAIRSVILLE-RICHLAND CSD</t>
  </si>
  <si>
    <t>SHADYSIDE LSD</t>
  </si>
  <si>
    <t>UNION LSD</t>
  </si>
  <si>
    <t>EASTERN LSD (BROWN CO.)</t>
  </si>
  <si>
    <t>FAYETTEVILLE-PERRY LSD</t>
  </si>
  <si>
    <t>WESTERN BROWN LSD</t>
  </si>
  <si>
    <t>RIPLEY-UNION-LEWIS LSD</t>
  </si>
  <si>
    <t>EDGEWOOD CSD</t>
  </si>
  <si>
    <t>FAIRFIELD CSD (BUTLER CO.)</t>
  </si>
  <si>
    <t>LAKOTA LSD (BUTLER CO.)</t>
  </si>
  <si>
    <t>MADISON LSD (BUTLER CO.)</t>
  </si>
  <si>
    <t>NEW MIAMI LSD</t>
  </si>
  <si>
    <t>ROSS LSD</t>
  </si>
  <si>
    <t>TALAWANDA CSD</t>
  </si>
  <si>
    <t>BROWN LSD</t>
  </si>
  <si>
    <t>GRAHAM LSD</t>
  </si>
  <si>
    <t>TRIAD LSD</t>
  </si>
  <si>
    <t>WEST LIBERTY SALEM LSD</t>
  </si>
  <si>
    <t>GREENON LSD (MAD RIVER GREEN)</t>
  </si>
  <si>
    <t>TECUMSEH LSD</t>
  </si>
  <si>
    <t>NORTHEASTERN LSD (CLARK CO.)</t>
  </si>
  <si>
    <t>NORTHWESTERN LSD (CLARK CO.)</t>
  </si>
  <si>
    <t>SOUTHEASTERN LSD</t>
  </si>
  <si>
    <t>CLARK-SHAWNEE LSD</t>
  </si>
  <si>
    <t>BATAVIA LSD</t>
  </si>
  <si>
    <t>BETHEL-TATE LSD</t>
  </si>
  <si>
    <t>CLERMONT-NORTHEASTERN LSD</t>
  </si>
  <si>
    <t>FELICITY-FRANKLIN LSD</t>
  </si>
  <si>
    <t>GOSHEN LSD</t>
  </si>
  <si>
    <t>WEST CLERMONT LSD</t>
  </si>
  <si>
    <t>WILLIAMSBURG LSD</t>
  </si>
  <si>
    <t>BLANCHESTER LSD</t>
  </si>
  <si>
    <t>CLINTON MASSIE LSD</t>
  </si>
  <si>
    <t>EAST CLINTON LSD</t>
  </si>
  <si>
    <t>BEAVER LSD</t>
  </si>
  <si>
    <t>CRESTVIEW LSD (COLUMBIANA CO.)</t>
  </si>
  <si>
    <t>SOUTHERN LSD (COLUMBIANA CO.)</t>
  </si>
  <si>
    <t>UNITED LSD</t>
  </si>
  <si>
    <t>RIDGEWOOD LSD</t>
  </si>
  <si>
    <t>RIVER VIEW LSD</t>
  </si>
  <si>
    <t>BUCKEYE CENTRAL LSD</t>
  </si>
  <si>
    <t>COLONEL CRAWFORD LSD</t>
  </si>
  <si>
    <t>WYNFORD LSD</t>
  </si>
  <si>
    <t>CUYAHOGA HEIGHTS LSD</t>
  </si>
  <si>
    <t>INDEPENDENCE LSD</t>
  </si>
  <si>
    <t>OLMSTED FALLS CSD</t>
  </si>
  <si>
    <t>ORANGE CSD</t>
  </si>
  <si>
    <t>RICHMOND HEIGHTS LSD</t>
  </si>
  <si>
    <t>SOLON CSD</t>
  </si>
  <si>
    <t>ANSONIA LSD</t>
  </si>
  <si>
    <t>ARCANUM-BUTLER LSD</t>
  </si>
  <si>
    <t>FRANKLIN-MONROE LSD</t>
  </si>
  <si>
    <t>MISSISSINAWA VALLEY LSD</t>
  </si>
  <si>
    <t>TRI-VILLAGE LSD</t>
  </si>
  <si>
    <t>AYERSVILLE LSD</t>
  </si>
  <si>
    <t>CENTRAL LSD</t>
  </si>
  <si>
    <t>NORTHEASTERN LSD (DEFIANCE CO.)</t>
  </si>
  <si>
    <t>BIG WALNUT LSD</t>
  </si>
  <si>
    <t>BUCKEYE VALLEY LSD</t>
  </si>
  <si>
    <t>OLENTANGY LSD</t>
  </si>
  <si>
    <t>BERLIN-MILAN LSD</t>
  </si>
  <si>
    <t>KELLEYS ISLAND LSD</t>
  </si>
  <si>
    <t>MARGARETTA LSD</t>
  </si>
  <si>
    <t>PERKINS LSD</t>
  </si>
  <si>
    <t>VERMILION LSD</t>
  </si>
  <si>
    <t>AMANDA-CLEARCREEK LSD</t>
  </si>
  <si>
    <t>BERNE-UNION LSD</t>
  </si>
  <si>
    <t>BLOOM-CARROLL LSD</t>
  </si>
  <si>
    <t>FAIRFIELD UNION LSD</t>
  </si>
  <si>
    <t>LIBERTY-UNION-THURSTON LSD</t>
  </si>
  <si>
    <t>PICKERINGTON LSD</t>
  </si>
  <si>
    <t>WALNUT TWP LSD</t>
  </si>
  <si>
    <t>MIAMI TRACE LSD</t>
  </si>
  <si>
    <t>CANAL WINCHESTER LSD</t>
  </si>
  <si>
    <t>HAMILTON LSD</t>
  </si>
  <si>
    <t>GAHANNA JEFFERSON CSD</t>
  </si>
  <si>
    <t>GROVEPORT-MADISON LSD</t>
  </si>
  <si>
    <t>NEW ALBANY-PLAIN LSD</t>
  </si>
  <si>
    <t>REYNOLDSBURG CSD</t>
  </si>
  <si>
    <t>HILLIARD CSD</t>
  </si>
  <si>
    <t>DUBLIN CSD</t>
  </si>
  <si>
    <t>ARCHBOLD AREA LSD</t>
  </si>
  <si>
    <t>EVERGREEN LSD</t>
  </si>
  <si>
    <t>GORHAM-FAYETTE LSD</t>
  </si>
  <si>
    <t>PETTISVILLE LSD</t>
  </si>
  <si>
    <t>PIKE-DELTA-YORK LSD</t>
  </si>
  <si>
    <t>SWANTON LSD</t>
  </si>
  <si>
    <t>BERKSHIRE LSD</t>
  </si>
  <si>
    <t>CARDINAL LSD</t>
  </si>
  <si>
    <t>CHARDON LSD</t>
  </si>
  <si>
    <t>KENSTON LSD</t>
  </si>
  <si>
    <t>LEDGEMONT LSD</t>
  </si>
  <si>
    <t>NEWBURY LSD</t>
  </si>
  <si>
    <t>WEST GEAUGA LSD</t>
  </si>
  <si>
    <t>BEAVERCREEK CSD</t>
  </si>
  <si>
    <t>CEDAR CLIFF LSD</t>
  </si>
  <si>
    <t>GREENEVIEW LSD</t>
  </si>
  <si>
    <t>BELLBROOK SUGARCREEK LSD</t>
  </si>
  <si>
    <t>ROLLING HILLS LSD</t>
  </si>
  <si>
    <t>FINNEYTOWN LSD</t>
  </si>
  <si>
    <t>FOREST HILLS LSD</t>
  </si>
  <si>
    <t>NORTHWEST LSD (HAMILTON CO.)</t>
  </si>
  <si>
    <t>OAK HILLS LSD</t>
  </si>
  <si>
    <t>SOUTHWEST LSD (HAMILTON CO.)</t>
  </si>
  <si>
    <t>THREE RIVERS LSD</t>
  </si>
  <si>
    <t>ARCADIA LSD</t>
  </si>
  <si>
    <t>ARLINGTON LSD</t>
  </si>
  <si>
    <t>CORY-RAWSON LSD</t>
  </si>
  <si>
    <t>LIBERTY BENTON LSD</t>
  </si>
  <si>
    <t>MC COMB LSD</t>
  </si>
  <si>
    <t>VAN BUREN LSD</t>
  </si>
  <si>
    <t>VANLUE LSD</t>
  </si>
  <si>
    <t>HARDIN-NORTHERN LSD</t>
  </si>
  <si>
    <t>RIDGEMONT LSD</t>
  </si>
  <si>
    <t>RIVERDALE LSD</t>
  </si>
  <si>
    <t>UPPER SCIOTO VALLEY LSD</t>
  </si>
  <si>
    <t>CONOTTON VALLEY LSD</t>
  </si>
  <si>
    <t>HOLGATE LSD</t>
  </si>
  <si>
    <t>LIBERTY CENTER LSD</t>
  </si>
  <si>
    <t>PATRICK HENRY LSD</t>
  </si>
  <si>
    <t>BRIGHT LSD</t>
  </si>
  <si>
    <t>FAIRFIELD LSD (HIGHLAND CO.)</t>
  </si>
  <si>
    <t>LYNCHBURG CLAY LSD</t>
  </si>
  <si>
    <t>EAST HOLMES LSD</t>
  </si>
  <si>
    <t>WEST HOLMES LSD</t>
  </si>
  <si>
    <t>MONROEVILLE LSD</t>
  </si>
  <si>
    <t>NEW LONDON LSD</t>
  </si>
  <si>
    <t>SOUTH CENTRAL LSD</t>
  </si>
  <si>
    <t>WESTERN RESERVE LSD (HURON CO.)</t>
  </si>
  <si>
    <t>OAK HILL UNION LSD</t>
  </si>
  <si>
    <t>BUCKEYE LSD (JEFFERSON CO.)</t>
  </si>
  <si>
    <t>EDISON LSD</t>
  </si>
  <si>
    <t>INDIAN CREEK LSD</t>
  </si>
  <si>
    <t>CENTERBURG LSD</t>
  </si>
  <si>
    <t>DANVILLE LSD</t>
  </si>
  <si>
    <t>EAST KNOX LSD</t>
  </si>
  <si>
    <t>FREDERICKTOWN LSD</t>
  </si>
  <si>
    <t>KIRTLAND LSD</t>
  </si>
  <si>
    <t>MADISON LSD (LAKE CO.)</t>
  </si>
  <si>
    <t>RIVERSIDE LSD</t>
  </si>
  <si>
    <t>PERRY LSD (LAKE CO.)</t>
  </si>
  <si>
    <t>DAWSON-BRYANT LSD</t>
  </si>
  <si>
    <t>FAIRLAND LSD</t>
  </si>
  <si>
    <t>ROCK HILL LSD</t>
  </si>
  <si>
    <t>SOUTH POINT LSD</t>
  </si>
  <si>
    <t>SYMMES VALLEY LSD</t>
  </si>
  <si>
    <t>JOHNSTOWN MONROE LSD</t>
  </si>
  <si>
    <t>LAKEWOOD LSD</t>
  </si>
  <si>
    <t>LICKING HEIGHTS LSD</t>
  </si>
  <si>
    <t>LICKING VALLEY LSD</t>
  </si>
  <si>
    <t>NORTH FORK LSD</t>
  </si>
  <si>
    <t>NORTHRIDGE LSD ( LICKING COUNTY )</t>
  </si>
  <si>
    <t>SOUTHWEST LICKING LSD</t>
  </si>
  <si>
    <t>BENJAMIN LOGAN LSD</t>
  </si>
  <si>
    <t>INDIAN LAKE LSD</t>
  </si>
  <si>
    <t>AVON LSD</t>
  </si>
  <si>
    <t>AVON LAKE CSD</t>
  </si>
  <si>
    <t>CLEARVIEW LSD</t>
  </si>
  <si>
    <t>COLUMBIA LSD</t>
  </si>
  <si>
    <t>FIRELANDS LSD</t>
  </si>
  <si>
    <t>KEYSTONE LSD</t>
  </si>
  <si>
    <t>MIDVIEW LSD</t>
  </si>
  <si>
    <t>ANTHONY WAYNE LSD</t>
  </si>
  <si>
    <t>OTTAWA HILLS LSD</t>
  </si>
  <si>
    <t>SPRINGFIELD LSD (LUCAS CO.)</t>
  </si>
  <si>
    <t>WASHINGTON LSD (LUCAS CO.)</t>
  </si>
  <si>
    <t>JEFFERSON LSD (MADISON CO.)</t>
  </si>
  <si>
    <t>JONATHAN ALDER LSD</t>
  </si>
  <si>
    <t>MADISON PLAINS LSD</t>
  </si>
  <si>
    <t>AUSTINTOWN LSD</t>
  </si>
  <si>
    <t>BOARDMAN LSD</t>
  </si>
  <si>
    <t>CANFIELD LSD</t>
  </si>
  <si>
    <t>JACKSON MILTON LSD</t>
  </si>
  <si>
    <t>LOWELLVILLE LSD</t>
  </si>
  <si>
    <t>POLAND LSD</t>
  </si>
  <si>
    <t>SEBRING LSD</t>
  </si>
  <si>
    <t>SOUTH RANGE LSD</t>
  </si>
  <si>
    <t>SPRINGFIELD LSD (MAHONING CO.)</t>
  </si>
  <si>
    <t>WEST BRANCH LSD</t>
  </si>
  <si>
    <t>WESTERN RESERVE LSD (MAHONING CO.)</t>
  </si>
  <si>
    <t>ELGIN LSD</t>
  </si>
  <si>
    <t>PLEASANT LSD</t>
  </si>
  <si>
    <t>RIDGEDALE LSD</t>
  </si>
  <si>
    <t>RIVER VALLEY LSD</t>
  </si>
  <si>
    <t>BLACK RIVER LSD</t>
  </si>
  <si>
    <t>BUCKEYE LSD (MEDINA CO.)</t>
  </si>
  <si>
    <t>CLOVERLEAF LSD</t>
  </si>
  <si>
    <t>HIGHLAND LSD (MEDINA CO.)</t>
  </si>
  <si>
    <t>EASTERN LSD (MEIGS CO.)</t>
  </si>
  <si>
    <t>MEIGS LSD</t>
  </si>
  <si>
    <t>SOUTHERN LSD (MEIGS CO.)</t>
  </si>
  <si>
    <t>MARION LSD</t>
  </si>
  <si>
    <t>PARKWAY LSD</t>
  </si>
  <si>
    <t>ST. HENRY-CONSOLIDATED LSD</t>
  </si>
  <si>
    <t>FT. RECOVERY LSD</t>
  </si>
  <si>
    <t>BETHEL LSD</t>
  </si>
  <si>
    <t>MIAMI EAST LSD</t>
  </si>
  <si>
    <t>NEWTON LSD</t>
  </si>
  <si>
    <t>SWITZERLAND OF OHIO LSD</t>
  </si>
  <si>
    <t>BROOKVILLE LSD</t>
  </si>
  <si>
    <t>JEFFERSON LSD (MONTGOMERY CO.)</t>
  </si>
  <si>
    <t>TROTWOOD-MADISON CSD</t>
  </si>
  <si>
    <t>MAD RIVER LSD</t>
  </si>
  <si>
    <t>NEW LEBANON LSD</t>
  </si>
  <si>
    <t>NORTHMONT CSD</t>
  </si>
  <si>
    <t>NORTHRIDGE LSD (MONTGOMERY CO.)</t>
  </si>
  <si>
    <t>VALLEY VIEW LSD</t>
  </si>
  <si>
    <t>HUBER HEIGHTS CSD</t>
  </si>
  <si>
    <t>MORGAN LSD</t>
  </si>
  <si>
    <t>CARDINGTON-LINCOLN LSD</t>
  </si>
  <si>
    <t>HIGHLAND LSD (MORROW CO.)</t>
  </si>
  <si>
    <t>NORTHMOR LSD</t>
  </si>
  <si>
    <t>EAST MUSKINGUM LSD</t>
  </si>
  <si>
    <t>FRANKLIN LSD</t>
  </si>
  <si>
    <t>MAYSVILLE LSD</t>
  </si>
  <si>
    <t>TRI-VALLEY LSD</t>
  </si>
  <si>
    <t>WEST MUSKINGUM LSD</t>
  </si>
  <si>
    <t>NOBLE LSD</t>
  </si>
  <si>
    <t>BENTON-CARROLL-SALEM LSD</t>
  </si>
  <si>
    <t>DANBURY LSD</t>
  </si>
  <si>
    <t>GENOA AREA LSD</t>
  </si>
  <si>
    <t>MIDDLE BASS LSD</t>
  </si>
  <si>
    <t>NORTH BASS LSD</t>
  </si>
  <si>
    <t>PUT IN BAY LSD</t>
  </si>
  <si>
    <t>ANTWERP LSD</t>
  </si>
  <si>
    <t>WAYNE TRACE LSD</t>
  </si>
  <si>
    <t>NORTHERN LSD</t>
  </si>
  <si>
    <t>SOUTHERN LSD (PERRY CO.)</t>
  </si>
  <si>
    <t>LOGAN ELM LSD</t>
  </si>
  <si>
    <t>TEAYS VALLEY LSD</t>
  </si>
  <si>
    <t>WESTFALL LSD</t>
  </si>
  <si>
    <t>EASTERN LSD (PIKE CO.)</t>
  </si>
  <si>
    <t>SCIOTO VALLEY LSD (PIKE CO.)</t>
  </si>
  <si>
    <t>WAVERLY CSD</t>
  </si>
  <si>
    <t>WESTERN LSD</t>
  </si>
  <si>
    <t>AURORA CSD</t>
  </si>
  <si>
    <t>CRESTWOOD LSD</t>
  </si>
  <si>
    <t>FIELD LSD</t>
  </si>
  <si>
    <t>JAMES A. GARFIELD LSD</t>
  </si>
  <si>
    <t>ROOTSTOWN LSD</t>
  </si>
  <si>
    <t>SOUTHEAST LSD (PORTAGE CO.)</t>
  </si>
  <si>
    <t>STREETSBORO CSD</t>
  </si>
  <si>
    <t>WATERLOO LSD</t>
  </si>
  <si>
    <t>NATIONAL TRAIL LSD</t>
  </si>
  <si>
    <t>PREBLE-SHAWNEE LSD</t>
  </si>
  <si>
    <t>TWIN VALLEY LSD</t>
  </si>
  <si>
    <t>COLUMBUS GROVE LSD</t>
  </si>
  <si>
    <t>CONTINENTAL LSD</t>
  </si>
  <si>
    <t>JENNINGS LSD</t>
  </si>
  <si>
    <t>KALIDA LSD</t>
  </si>
  <si>
    <t>LEIPSIC LSD</t>
  </si>
  <si>
    <t>MILLER CITY-NEW CLEVELAND LSD</t>
  </si>
  <si>
    <t>OTTAWA-GLANDORF LSD</t>
  </si>
  <si>
    <t>OTTOVILLE LSD</t>
  </si>
  <si>
    <t>PANDORA-GILBOA LSD</t>
  </si>
  <si>
    <t>CLEAR FORK VALLEY LSD</t>
  </si>
  <si>
    <t>CRESTVIEW LSD (RICHLAND CO.)</t>
  </si>
  <si>
    <t>LEXINGTON LSD</t>
  </si>
  <si>
    <t>LUCAS LSD</t>
  </si>
  <si>
    <t>MADISON LSD (RICHLAND CO.)</t>
  </si>
  <si>
    <t>PLYMOUTH LSD</t>
  </si>
  <si>
    <t>ONTARIO LSD</t>
  </si>
  <si>
    <t>ADENA LSD</t>
  </si>
  <si>
    <t>HUNTINGTON LSD</t>
  </si>
  <si>
    <t>PAINT VALLEY LSD</t>
  </si>
  <si>
    <t>SOUTHEASTERN LSD (ROSS CO)</t>
  </si>
  <si>
    <t>UNION-SCIOTO LSD</t>
  </si>
  <si>
    <t>ZANE TRACE LSD</t>
  </si>
  <si>
    <t>LAKOTA LSD (SANDUSKY CO.)</t>
  </si>
  <si>
    <t>WOODMORE LSD</t>
  </si>
  <si>
    <t>BLOOM/VERNON LSD</t>
  </si>
  <si>
    <t>CLAY LSD</t>
  </si>
  <si>
    <t>GREEN LSD (SCIOTO CO.)</t>
  </si>
  <si>
    <t>MINFORD LSD</t>
  </si>
  <si>
    <t>NORTHWEST LSD (SCIOTO CO.)</t>
  </si>
  <si>
    <t>VALLEY LSD</t>
  </si>
  <si>
    <t>WASHINGTON/NILE LSD</t>
  </si>
  <si>
    <t>WHEELERSBURG LSD</t>
  </si>
  <si>
    <t>SENECA EAST LSD</t>
  </si>
  <si>
    <t>BETTSVILLE LSD</t>
  </si>
  <si>
    <t>HOPEWELL-LOUDON LSD</t>
  </si>
  <si>
    <t>NEW RIEGEL LSD</t>
  </si>
  <si>
    <t>OLD FORT LSD</t>
  </si>
  <si>
    <t>ANNA LSD</t>
  </si>
  <si>
    <t>BOTKINS LSD</t>
  </si>
  <si>
    <t>FAIRLAWN LSD</t>
  </si>
  <si>
    <t>FORT LORAMIE LSD</t>
  </si>
  <si>
    <t>HARDIN-HOUSTON LSD</t>
  </si>
  <si>
    <t>JACKSON CENTER LSD</t>
  </si>
  <si>
    <t>RUSSIA LSD</t>
  </si>
  <si>
    <t>CANTON LSD</t>
  </si>
  <si>
    <t>FAIRLESS LSD</t>
  </si>
  <si>
    <t>JACKSON LSD</t>
  </si>
  <si>
    <t>LAKE LSD (STARK CO.)</t>
  </si>
  <si>
    <t>LOUISVILLE CSD</t>
  </si>
  <si>
    <t>MARLINGTON LSD</t>
  </si>
  <si>
    <t>MINERVA LSD</t>
  </si>
  <si>
    <t>NORTHWEST LSD (STARK CO.)</t>
  </si>
  <si>
    <t>OSNABURG LSD</t>
  </si>
  <si>
    <t>PERRY LSD (STARK CO.)</t>
  </si>
  <si>
    <t>PLAIN LSD (STARK CO.)</t>
  </si>
  <si>
    <t>SANDY VALLEY LSD</t>
  </si>
  <si>
    <t>TUSLAW LSD</t>
  </si>
  <si>
    <t>WOODRIDGE LSD</t>
  </si>
  <si>
    <t>COPLEY-FAIRLAWN CSD</t>
  </si>
  <si>
    <t>COVENTRY LSD</t>
  </si>
  <si>
    <t>MANCHESTER LSD</t>
  </si>
  <si>
    <t>GREEN LSD (SUMMIT CO.)</t>
  </si>
  <si>
    <t>HUDSON CSD</t>
  </si>
  <si>
    <t>MOGADORE LSD</t>
  </si>
  <si>
    <t>NORDONIA HILLS CSD</t>
  </si>
  <si>
    <t>REVERE LSD</t>
  </si>
  <si>
    <t>SPRINGFIELD LSD (SUMMIT CO.)</t>
  </si>
  <si>
    <t>TWINSBURG CSD</t>
  </si>
  <si>
    <t>BLOOMFIELD-MESPO LSD</t>
  </si>
  <si>
    <t>BRISTOL LSD</t>
  </si>
  <si>
    <t>BROOKFIELD LSD</t>
  </si>
  <si>
    <t>CHAMPION LSD</t>
  </si>
  <si>
    <t>MATHEWS LSD</t>
  </si>
  <si>
    <t>HOWLAND LSD</t>
  </si>
  <si>
    <t>JOSEPH-BADGER LSD</t>
  </si>
  <si>
    <t>LAKEVIEW LSD</t>
  </si>
  <si>
    <t>LIBERTY LSD</t>
  </si>
  <si>
    <t>LORDSTOWN LSD</t>
  </si>
  <si>
    <t>MAPLEWOOD LSD</t>
  </si>
  <si>
    <t>MC DONALD LSD</t>
  </si>
  <si>
    <t>SOUTHINGTON LSD</t>
  </si>
  <si>
    <t>LABRAE LSD</t>
  </si>
  <si>
    <t>WEATHERSFIELD LSD</t>
  </si>
  <si>
    <t>GARAWAY LSD</t>
  </si>
  <si>
    <t>INDIAN VALLEY LSD</t>
  </si>
  <si>
    <t>STRASBURG-FRANKLIN LSD</t>
  </si>
  <si>
    <t>TUSCARAWAS VALLEY LSD</t>
  </si>
  <si>
    <t>FAIRBANKS LSD</t>
  </si>
  <si>
    <t>NORTH UNION LSD</t>
  </si>
  <si>
    <t>CRESTVIEW LSD (VAN WERT CO.)</t>
  </si>
  <si>
    <t>LINCOLNVIEW LSD</t>
  </si>
  <si>
    <t>VINTON LSD</t>
  </si>
  <si>
    <t>CARLISLE LSD</t>
  </si>
  <si>
    <t>SPRINGBORO COMMUNITY SD</t>
  </si>
  <si>
    <t>KINGS LSD</t>
  </si>
  <si>
    <t>LITTLE MIAMI LSD</t>
  </si>
  <si>
    <t>MASON CSD</t>
  </si>
  <si>
    <t>WAYNE LSD</t>
  </si>
  <si>
    <t>FORT FRYE LSD</t>
  </si>
  <si>
    <t>FRONTIER LSD</t>
  </si>
  <si>
    <t>WARREN LSD</t>
  </si>
  <si>
    <t>WOLF CREEK LSD</t>
  </si>
  <si>
    <t>CHIPPEWA LSD</t>
  </si>
  <si>
    <t>DALTON LSD</t>
  </si>
  <si>
    <t>GREENE LSD</t>
  </si>
  <si>
    <t>NORTH CENTRAL LSD (WAYNE CO.)</t>
  </si>
  <si>
    <t>NORTHWESTERN LSD (WAYNE CO.)</t>
  </si>
  <si>
    <t>SOUTHEAST LSD (WAYNE CO.)</t>
  </si>
  <si>
    <t>TRIWAY LSD</t>
  </si>
  <si>
    <t>EDGERTON LSD</t>
  </si>
  <si>
    <t>EDON-NORTHWEST LSD</t>
  </si>
  <si>
    <t>MILLCREEK-WEST UNITY LSD</t>
  </si>
  <si>
    <t>NORTH CENTRAL LSD (WILLIAMS CO.)</t>
  </si>
  <si>
    <t>STRYKER LSD</t>
  </si>
  <si>
    <t>EASTWOOD LSD</t>
  </si>
  <si>
    <t>ELMWOOD LSD</t>
  </si>
  <si>
    <t>LAKE LSD (WOOD CO.)</t>
  </si>
  <si>
    <t>NORTH BALTIMORE LSD</t>
  </si>
  <si>
    <t>NORTHWOOD LSD</t>
  </si>
  <si>
    <t>OTSEGO LSD</t>
  </si>
  <si>
    <t>MOHAWK LSD</t>
  </si>
  <si>
    <t>OHIO VALLEY LSD</t>
  </si>
  <si>
    <t>COLLEGE CORNER LSD</t>
  </si>
  <si>
    <t>GALLIA COUNTY LSD</t>
  </si>
  <si>
    <t>EAST GUERNSEY LSD</t>
  </si>
  <si>
    <t>TRI COUNTY NORTH LSD</t>
  </si>
  <si>
    <t>MONROE LSD</t>
  </si>
  <si>
    <t>Raw Data - column A</t>
  </si>
  <si>
    <t>Raw Data - column M</t>
  </si>
  <si>
    <t>RCV IRN</t>
  </si>
  <si>
    <t>column H</t>
  </si>
  <si>
    <t>BLDG IRN</t>
  </si>
  <si>
    <t>EMIS ID</t>
  </si>
  <si>
    <t>LAST NAME</t>
  </si>
  <si>
    <t>FIRST NAME</t>
  </si>
  <si>
    <t>TOTAL ENROLL FOR THIS REC</t>
  </si>
  <si>
    <t>TOTAL FOR THIS CAL</t>
  </si>
  <si>
    <t>PBDD</t>
  </si>
  <si>
    <t>CTID</t>
  </si>
  <si>
    <t>CTOP</t>
  </si>
  <si>
    <t>Apollo</t>
  </si>
  <si>
    <t>Southern Hills</t>
  </si>
  <si>
    <t>Ashtabula County Technical and Career Center</t>
  </si>
  <si>
    <t>Butler Technology &amp; Career Development Schools</t>
  </si>
  <si>
    <t>Columbiana County</t>
  </si>
  <si>
    <t>Cuyahoga Valley Career Center</t>
  </si>
  <si>
    <t>Polaris</t>
  </si>
  <si>
    <t>Four County Career Center</t>
  </si>
  <si>
    <t>Delaware Area Career Center</t>
  </si>
  <si>
    <t>Eastland-Fairfield Career/Tech</t>
  </si>
  <si>
    <t>EHOVE Career Center</t>
  </si>
  <si>
    <t>Greene County Vocational School District</t>
  </si>
  <si>
    <t>Great Oaks Career Campuses</t>
  </si>
  <si>
    <t>Jefferson County</t>
  </si>
  <si>
    <t>Knox County JVSD</t>
  </si>
  <si>
    <t>Auburn</t>
  </si>
  <si>
    <t>Lawrence County</t>
  </si>
  <si>
    <t>Career and Technology Educational Centers</t>
  </si>
  <si>
    <t>Lorain County JVS</t>
  </si>
  <si>
    <t>Mahoning Co Career &amp; Tech Ctr</t>
  </si>
  <si>
    <t>Miami Valley Career Tech</t>
  </si>
  <si>
    <t>Mid-East Career and Technology Centers</t>
  </si>
  <si>
    <t>Ohio Hi-Point Career Center</t>
  </si>
  <si>
    <t>Penta Career Center - District</t>
  </si>
  <si>
    <t>Pike County Area</t>
  </si>
  <si>
    <t>Maplewood Career Center</t>
  </si>
  <si>
    <t>Pioneer Career &amp; Technology</t>
  </si>
  <si>
    <t>Pickaway-Ross County JVSD</t>
  </si>
  <si>
    <t>Vanguard-Sentinel Career &amp; Technology Centers</t>
  </si>
  <si>
    <t>Warren County Vocational School</t>
  </si>
  <si>
    <t>Scioto County Career Technical Center</t>
  </si>
  <si>
    <t>Springfield-Clark County</t>
  </si>
  <si>
    <t>Tri-County Career Center</t>
  </si>
  <si>
    <t>Trumbull Career &amp; Tech Ctr</t>
  </si>
  <si>
    <t>Buckeye</t>
  </si>
  <si>
    <t>Vantage Career Center</t>
  </si>
  <si>
    <t>Washington County Career Center</t>
  </si>
  <si>
    <t>Wayne County JVSD</t>
  </si>
  <si>
    <t>Stark County Area</t>
  </si>
  <si>
    <t>Ashland County-West Holmes</t>
  </si>
  <si>
    <t>Gallia-Jackson-Vinton</t>
  </si>
  <si>
    <t>Medina County Joint Vocational School District</t>
  </si>
  <si>
    <t>Upper Valley Career Center</t>
  </si>
  <si>
    <t>U S Grant</t>
  </si>
  <si>
    <t>Portage Lakes</t>
  </si>
  <si>
    <t>Tolles Career &amp; Technical Center</t>
  </si>
  <si>
    <t>Coshocton County</t>
  </si>
  <si>
    <t>Tri-Rivers</t>
  </si>
  <si>
    <t>"OTHER ADJUSTMENTS"</t>
  </si>
  <si>
    <t>Special Ed -Other In</t>
  </si>
  <si>
    <t>VOED-Other In</t>
  </si>
  <si>
    <t>Special Ed-Other Out</t>
  </si>
  <si>
    <t>VOED-Other Out</t>
  </si>
  <si>
    <t>BDD ADJUSTMENT</t>
  </si>
  <si>
    <t>Flat Amount</t>
  </si>
  <si>
    <t>Cat Amount</t>
  </si>
  <si>
    <t>Funded Amount</t>
  </si>
  <si>
    <r>
      <rPr>
        <b/>
        <sz val="11"/>
        <color theme="1"/>
        <rFont val="Calibri"/>
        <family val="2"/>
        <scheme val="minor"/>
      </rPr>
      <t>Enter</t>
    </r>
    <r>
      <rPr>
        <sz val="11"/>
        <color theme="1"/>
        <rFont val="Calibri"/>
        <family val="2"/>
        <scheme val="minor"/>
      </rPr>
      <t xml:space="preserve"> Your State Share Index in cell below</t>
    </r>
  </si>
  <si>
    <t>ATSM</t>
  </si>
  <si>
    <t>EDCH</t>
  </si>
  <si>
    <t>JPSN</t>
  </si>
  <si>
    <t>(C)</t>
  </si>
  <si>
    <t>PSNR</t>
  </si>
  <si>
    <t>VE Services Adjustment</t>
  </si>
  <si>
    <t>$ Amt</t>
  </si>
  <si>
    <t>State Share Index</t>
  </si>
  <si>
    <t>Deduct Amount</t>
  </si>
  <si>
    <t xml:space="preserve">total career tech FTE </t>
  </si>
  <si>
    <t>PSOP</t>
  </si>
  <si>
    <t>a3 -</t>
  </si>
  <si>
    <t xml:space="preserve">a4 - </t>
  </si>
  <si>
    <t xml:space="preserve">Adjusted Total ADM [a3-(.5*a4)]:   </t>
  </si>
  <si>
    <t xml:space="preserve">Formula ADM [a2-(0.8*a5)+(.02*a6)]:   </t>
  </si>
  <si>
    <t>Net Formula ADM [a1-(e4*0.75)-e5-(e6-e7)-e8-e9)]:</t>
  </si>
  <si>
    <t>Economic Disadvantaged Percentage:  (e10/a3)</t>
  </si>
  <si>
    <t>LOCAL CLASSRM CODE</t>
  </si>
  <si>
    <t>Curriculum Code</t>
  </si>
  <si>
    <t>Subject</t>
  </si>
  <si>
    <t>Avg CTE</t>
  </si>
  <si>
    <t>Course Start and End Date</t>
  </si>
  <si>
    <t>NFER</t>
  </si>
  <si>
    <t>PSON</t>
  </si>
  <si>
    <t>PSIN</t>
  </si>
  <si>
    <t>PSOT</t>
  </si>
  <si>
    <t>PSIT</t>
  </si>
  <si>
    <t>CLEV</t>
  </si>
  <si>
    <t>Fund</t>
  </si>
  <si>
    <t>OE</t>
  </si>
  <si>
    <t>Other</t>
  </si>
  <si>
    <t>Class</t>
  </si>
  <si>
    <t>Student</t>
  </si>
  <si>
    <t>CTEs</t>
  </si>
  <si>
    <t>Funding</t>
  </si>
  <si>
    <t>Count</t>
  </si>
  <si>
    <t>Category</t>
  </si>
  <si>
    <t>State Share</t>
  </si>
  <si>
    <t>State Amount</t>
  </si>
  <si>
    <t>Cat 1</t>
  </si>
  <si>
    <t>Cat 2</t>
  </si>
  <si>
    <t>Cat 3</t>
  </si>
  <si>
    <t>Cat 4</t>
  </si>
  <si>
    <t>Cat 5</t>
  </si>
  <si>
    <t>CTE Funding</t>
  </si>
  <si>
    <t>Subtotal</t>
  </si>
  <si>
    <t>Assoc Serv</t>
  </si>
  <si>
    <t>MIDDLE NAME</t>
  </si>
  <si>
    <t>Belmont-Harrison JVSD</t>
  </si>
  <si>
    <t>Tuition Kindergarten FTE:</t>
  </si>
  <si>
    <t>SENT REASON 1</t>
  </si>
  <si>
    <t>SENT REASON 1 PCT</t>
  </si>
  <si>
    <t>SENT REASON 2</t>
  </si>
  <si>
    <t>SENT REASON 2 PCT</t>
  </si>
  <si>
    <t>CAL ATTENDANCE PATTERN</t>
  </si>
  <si>
    <t>CAL DIST IRN</t>
  </si>
  <si>
    <t>CAL BLDG IRN</t>
  </si>
  <si>
    <t>CAL GRADE LEVEL</t>
  </si>
  <si>
    <t>RESULT CODE DESCR</t>
  </si>
  <si>
    <t>STDNT PCT OF TIME</t>
  </si>
  <si>
    <t>Jan #2</t>
  </si>
  <si>
    <t>FY17</t>
  </si>
  <si>
    <t>FTE detail report should be ran 2 Mondays before settlement</t>
  </si>
  <si>
    <t>OE Out</t>
  </si>
  <si>
    <t>Com Schl</t>
  </si>
  <si>
    <t>Other In</t>
  </si>
  <si>
    <t>OE IN</t>
  </si>
  <si>
    <t>Other Out</t>
  </si>
  <si>
    <t>SFPR OE IN</t>
  </si>
  <si>
    <t>Projected</t>
  </si>
  <si>
    <t>SFPR Other IN</t>
  </si>
  <si>
    <t>Total Projected</t>
  </si>
  <si>
    <t>See CTE analysis tab</t>
  </si>
  <si>
    <t>SEVERITY CODE</t>
  </si>
  <si>
    <t>ERR SEV NUM</t>
  </si>
  <si>
    <t>RPTING LEA IRN</t>
  </si>
  <si>
    <t>ERROR DETAILS REPORT</t>
  </si>
  <si>
    <t>EMISID</t>
  </si>
  <si>
    <t>LASTNAME</t>
  </si>
  <si>
    <t>FIRSTNAME</t>
  </si>
  <si>
    <t>FTE START END DT</t>
  </si>
  <si>
    <t>COURSE START END DT</t>
  </si>
  <si>
    <t>POTENTIAL FTE</t>
  </si>
  <si>
    <t>ACTUAL FTE</t>
  </si>
  <si>
    <t>CTE FUND CATEGORY</t>
  </si>
  <si>
    <t>SUBJECT</t>
  </si>
  <si>
    <t>CURRICULUM CODE</t>
  </si>
  <si>
    <t>FTE FUND PATTERN</t>
  </si>
  <si>
    <t>DELIVERY METHOD</t>
  </si>
  <si>
    <t>LOCATION AND FTE DETAILS</t>
  </si>
  <si>
    <t>RPT RUN DATE AND DATA SRC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</si>
</sst>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6" formatCode="&quot;$&quot;#,##0_);[Red]\(&quot;$&quot;#,##0\)"/>
    <numFmt numFmtId="8" formatCode="&quot;$&quot;#,##0.00_);[Red]\(&quot;$&quot;#,##0.00\)"/>
    <numFmt numFmtId="43" formatCode="_(* #,##0.00_);_(* \(#,##0.00\);_(* &quot;-&quot;??_);_(@_)"/>
    <numFmt numFmtId="164" formatCode="_(* #,##0_);_(* \(#,##0\);_(* &quot;-&quot;??_);_(@_)"/>
    <numFmt numFmtId="165" formatCode="0.000000000"/>
    <numFmt numFmtId="166" formatCode="0.0000000000"/>
    <numFmt numFmtId="167" formatCode="_(* #,##0.00000_);_(* \(#,##0.00000\);_(* &quot;-&quot;??_);_(@_)"/>
    <numFmt numFmtId="168" formatCode="_(* #,##0.0000_);_(* \(#,##0.0000\);_(* &quot;-&quot;??_);_(@_)"/>
  </numFmts>
  <fonts count="36" x14ac:knownFonts="1">
    <font>
      <sz val="11"/>
      <color theme="1"/>
      <name val="Calibri"/>
      <family val="2"/>
      <scheme val="minor"/>
    </font>
    <font>
      <sz val="11"/>
      <color theme="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7.5"/>
      <color theme="1"/>
      <name val="Arial Unicode MS"/>
      <family val="2"/>
    </font>
    <font>
      <sz val="10.5"/>
      <name val="Calibri"/>
      <family val="2"/>
    </font>
    <font>
      <i/>
      <sz val="10.5"/>
      <name val="Calibri"/>
      <family val="2"/>
    </font>
    <font>
      <sz val="10.5"/>
      <name val="Courier New"/>
      <family val="3"/>
    </font>
    <font>
      <sz val="7.5"/>
      <color theme="1"/>
      <name val="Arial Unicode MS"/>
      <family val="2"/>
    </font>
    <font>
      <u/>
      <sz val="7.5"/>
      <color theme="1"/>
      <name val="Arial Unicode MS"/>
      <family val="2"/>
    </font>
    <font>
      <b/>
      <sz val="14"/>
      <name val="Calibri"/>
      <family val="2"/>
    </font>
    <font>
      <b/>
      <sz val="14"/>
      <color theme="1"/>
      <name val="Calibri"/>
      <family val="2"/>
      <scheme val="minor"/>
    </font>
    <font>
      <b/>
      <sz val="9"/>
      <color indexed="81"/>
      <name val="Tahoma"/>
      <family val="2"/>
    </font>
    <font>
      <sz val="9"/>
      <color indexed="81"/>
      <name val="Tahoma"/>
      <family val="2"/>
    </font>
    <font>
      <sz val="11"/>
      <name val="Calibri"/>
      <family val="2"/>
    </font>
    <font>
      <sz val="11"/>
      <color theme="1"/>
      <name val="Times New Roman"/>
      <family val="1"/>
    </font>
    <font>
      <u/>
      <sz val="11"/>
      <name val="Times New Roman"/>
      <family val="1"/>
    </font>
    <font>
      <b/>
      <u/>
      <sz val="7.5"/>
      <color theme="1"/>
      <name val="Arial Unicode MS"/>
      <family val="2"/>
    </font>
    <font>
      <b/>
      <sz val="16"/>
      <color theme="1"/>
      <name val="Calibri"/>
      <family val="2"/>
      <scheme val="minor"/>
    </font>
    <font>
      <sz val="10"/>
      <color theme="1"/>
      <name val="Arial Unicode MS"/>
      <family val="2"/>
    </font>
    <font>
      <u/>
      <sz val="10"/>
      <color theme="1"/>
      <name val="Arial Unicode MS"/>
      <family val="2"/>
    </font>
    <font>
      <sz val="8"/>
      <color theme="1"/>
      <name val="Calibri"/>
      <family val="2"/>
      <scheme val="minor"/>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92D050"/>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rgb="FFFFC000"/>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rgb="FFFFFF00"/>
        <bgColor indexed="64"/>
      </patternFill>
    </fill>
  </fills>
  <borders count="1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ck">
        <color auto="1"/>
      </left>
      <right style="thick">
        <color auto="1"/>
      </right>
      <top style="thick">
        <color auto="1"/>
      </top>
      <bottom style="thick">
        <color auto="1"/>
      </bottom>
      <diagonal/>
    </border>
  </borders>
  <cellStyleXfs count="44">
    <xf numFmtId="0" fontId="0" fillId="0" borderId="0"/>
    <xf numFmtId="43" fontId="1" fillId="0" borderId="0" applyFont="0" applyFill="0" applyBorder="0" applyAlignment="0" applyProtection="0"/>
    <xf numFmtId="9"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8">
    <xf numFmtId="0" fontId="0" fillId="0" borderId="0" xfId="0"/>
    <xf numFmtId="0" fontId="0" fillId="0" borderId="0" xfId="0" applyFill="1"/>
    <xf numFmtId="0" fontId="18" fillId="0" borderId="0" xfId="0" applyFont="1" applyAlignment="1">
      <alignment vertical="center"/>
    </xf>
    <xf numFmtId="4" fontId="0" fillId="0" borderId="0" xfId="0" applyNumberFormat="1"/>
    <xf numFmtId="43" fontId="0" fillId="0" borderId="0" xfId="1" applyFont="1"/>
    <xf numFmtId="0" fontId="22" fillId="0" borderId="0" xfId="0" applyFont="1" applyAlignment="1">
      <alignment vertical="center"/>
    </xf>
    <xf numFmtId="0" fontId="0" fillId="33" borderId="0" xfId="0" applyFill="1" applyAlignment="1" applyProtection="1">
      <alignment horizontal="center" vertical="center"/>
      <protection hidden="1"/>
    </xf>
    <xf numFmtId="0" fontId="16" fillId="0" borderId="0" xfId="0" applyFont="1"/>
    <xf numFmtId="4" fontId="19" fillId="35" borderId="0" xfId="0" applyNumberFormat="1" applyFont="1" applyFill="1" applyProtection="1"/>
    <xf numFmtId="0" fontId="23" fillId="0" borderId="0" xfId="0" applyFont="1" applyAlignment="1">
      <alignment vertical="center"/>
    </xf>
    <xf numFmtId="0" fontId="29" fillId="0" borderId="0" xfId="0" applyFont="1"/>
    <xf numFmtId="0" fontId="30" fillId="0" borderId="0" xfId="0" quotePrefix="1" applyNumberFormat="1" applyFont="1" applyFill="1" applyAlignment="1">
      <alignment horizontal="center"/>
    </xf>
    <xf numFmtId="0" fontId="30" fillId="0" borderId="0" xfId="0" applyNumberFormat="1" applyFont="1" applyFill="1" applyAlignment="1">
      <alignment horizontal="left"/>
    </xf>
    <xf numFmtId="0" fontId="29" fillId="0" borderId="0" xfId="0" applyFont="1" applyBorder="1" applyAlignment="1">
      <alignment vertical="top"/>
    </xf>
    <xf numFmtId="8" fontId="0" fillId="0" borderId="0" xfId="0" applyNumberFormat="1"/>
    <xf numFmtId="43" fontId="0" fillId="0" borderId="0" xfId="0" applyNumberFormat="1"/>
    <xf numFmtId="0" fontId="31" fillId="0" borderId="0" xfId="0" applyFont="1" applyAlignment="1">
      <alignment vertical="center"/>
    </xf>
    <xf numFmtId="0" fontId="0" fillId="0" borderId="0" xfId="0" applyNumberFormat="1"/>
    <xf numFmtId="49" fontId="0" fillId="0" borderId="0" xfId="0" applyNumberFormat="1"/>
    <xf numFmtId="0" fontId="33" fillId="0" borderId="0" xfId="0" applyFont="1" applyAlignment="1">
      <alignment vertical="center"/>
    </xf>
    <xf numFmtId="164" fontId="0" fillId="0" borderId="0" xfId="1" applyNumberFormat="1" applyFont="1"/>
    <xf numFmtId="0" fontId="0" fillId="0" borderId="0" xfId="0" applyFill="1" applyAlignment="1" applyProtection="1">
      <alignment horizontal="center" vertical="center"/>
      <protection hidden="1"/>
    </xf>
    <xf numFmtId="0" fontId="34" fillId="0" borderId="0" xfId="0" applyFont="1" applyAlignment="1">
      <alignment vertical="center"/>
    </xf>
    <xf numFmtId="6" fontId="0" fillId="0" borderId="0" xfId="0" applyNumberFormat="1"/>
    <xf numFmtId="166" fontId="0" fillId="37" borderId="0" xfId="0" applyNumberFormat="1" applyFill="1"/>
    <xf numFmtId="0" fontId="0" fillId="0" borderId="0" xfId="0" applyFont="1"/>
    <xf numFmtId="0" fontId="14" fillId="0" borderId="0" xfId="0" applyFont="1" applyFill="1"/>
    <xf numFmtId="0" fontId="0" fillId="0" borderId="0" xfId="0" applyFill="1" applyAlignment="1">
      <alignment horizontal="center"/>
    </xf>
    <xf numFmtId="0" fontId="0" fillId="0" borderId="0" xfId="0" applyAlignment="1">
      <alignment horizontal="center"/>
    </xf>
    <xf numFmtId="167" fontId="0" fillId="0" borderId="0" xfId="1" applyNumberFormat="1" applyFont="1" applyAlignment="1">
      <alignment horizontal="center"/>
    </xf>
    <xf numFmtId="167" fontId="0" fillId="0" borderId="0" xfId="1" applyNumberFormat="1" applyFont="1" applyFill="1" applyAlignment="1">
      <alignment horizontal="center"/>
    </xf>
    <xf numFmtId="0" fontId="0" fillId="40" borderId="0" xfId="0" applyFill="1" applyAlignment="1" applyProtection="1">
      <alignment horizontal="center" vertical="center"/>
      <protection hidden="1"/>
    </xf>
    <xf numFmtId="167" fontId="0" fillId="0" borderId="0" xfId="1" applyNumberFormat="1" applyFont="1" applyFill="1"/>
    <xf numFmtId="167" fontId="0" fillId="0" borderId="0" xfId="1" applyNumberFormat="1" applyFont="1"/>
    <xf numFmtId="167" fontId="0" fillId="0" borderId="0" xfId="0" applyNumberFormat="1"/>
    <xf numFmtId="167" fontId="0" fillId="0" borderId="0" xfId="0" applyNumberFormat="1" applyAlignment="1">
      <alignment horizontal="center"/>
    </xf>
    <xf numFmtId="0" fontId="0" fillId="0" borderId="0" xfId="0" applyProtection="1">
      <protection locked="0"/>
    </xf>
    <xf numFmtId="0" fontId="0" fillId="0" borderId="0" xfId="0" applyFill="1" applyProtection="1">
      <protection locked="0"/>
    </xf>
    <xf numFmtId="0" fontId="0" fillId="0" borderId="0" xfId="0" applyFont="1" applyFill="1" applyProtection="1">
      <protection locked="0"/>
    </xf>
    <xf numFmtId="0" fontId="0" fillId="0" borderId="0" xfId="0" applyAlignment="1" applyProtection="1">
      <protection locked="0"/>
    </xf>
    <xf numFmtId="0" fontId="0" fillId="0" borderId="0" xfId="0" applyAlignment="1" applyProtection="1">
      <alignment horizontal="center"/>
      <protection locked="0"/>
    </xf>
    <xf numFmtId="0" fontId="0" fillId="0" borderId="10" xfId="0" applyBorder="1" applyAlignment="1" applyProtection="1">
      <alignment horizontal="center"/>
      <protection locked="0"/>
    </xf>
    <xf numFmtId="0" fontId="16" fillId="0" borderId="0" xfId="0" applyFont="1" applyProtection="1">
      <protection locked="0"/>
    </xf>
    <xf numFmtId="0" fontId="19" fillId="0" borderId="0" xfId="0" applyFont="1" applyFill="1" applyAlignment="1" applyProtection="1">
      <alignment horizontal="center"/>
      <protection locked="0"/>
    </xf>
    <xf numFmtId="0" fontId="19" fillId="0" borderId="0" xfId="0" applyFont="1" applyFill="1" applyAlignment="1" applyProtection="1">
      <alignment vertical="center"/>
      <protection locked="0"/>
    </xf>
    <xf numFmtId="0" fontId="0" fillId="0" borderId="0" xfId="0" applyAlignment="1" applyProtection="1">
      <alignment vertical="center"/>
      <protection locked="0"/>
    </xf>
    <xf numFmtId="0" fontId="0" fillId="33" borderId="0" xfId="0" applyFill="1" applyAlignment="1" applyProtection="1">
      <alignment horizontal="center" vertical="center"/>
      <protection locked="0"/>
    </xf>
    <xf numFmtId="0" fontId="0" fillId="36" borderId="0" xfId="0" applyFill="1" applyAlignment="1" applyProtection="1">
      <alignment horizontal="center" vertical="center"/>
      <protection locked="0"/>
    </xf>
    <xf numFmtId="0" fontId="0" fillId="38" borderId="0" xfId="0" applyFill="1" applyAlignment="1" applyProtection="1">
      <alignment horizontal="center" vertical="center"/>
      <protection locked="0"/>
    </xf>
    <xf numFmtId="0" fontId="0" fillId="34" borderId="0" xfId="0" applyFill="1" applyAlignment="1" applyProtection="1">
      <alignment horizontal="center" vertical="center"/>
      <protection locked="0"/>
    </xf>
    <xf numFmtId="0" fontId="0" fillId="0" borderId="0" xfId="0" applyAlignment="1" applyProtection="1">
      <alignment horizontal="center" vertical="center"/>
      <protection locked="0"/>
    </xf>
    <xf numFmtId="0" fontId="19" fillId="0" borderId="0" xfId="0" applyFont="1" applyFill="1" applyAlignment="1" applyProtection="1">
      <protection locked="0"/>
    </xf>
    <xf numFmtId="4" fontId="19" fillId="0" borderId="0" xfId="0" applyNumberFormat="1" applyFont="1" applyFill="1" applyProtection="1">
      <protection locked="0"/>
    </xf>
    <xf numFmtId="4" fontId="19" fillId="0" borderId="0" xfId="0" applyNumberFormat="1" applyFont="1" applyFill="1" applyAlignment="1" applyProtection="1">
      <alignment vertical="center"/>
      <protection locked="0"/>
    </xf>
    <xf numFmtId="4" fontId="0" fillId="0" borderId="0" xfId="0" applyNumberFormat="1" applyProtection="1">
      <protection locked="0"/>
    </xf>
    <xf numFmtId="4" fontId="19" fillId="0" borderId="0" xfId="0" applyNumberFormat="1" applyFont="1" applyFill="1" applyAlignment="1" applyProtection="1">
      <alignment horizontal="right"/>
      <protection locked="0"/>
    </xf>
    <xf numFmtId="43" fontId="19" fillId="0" borderId="0" xfId="1" applyFont="1" applyFill="1" applyAlignment="1" applyProtection="1">
      <protection locked="0"/>
    </xf>
    <xf numFmtId="0" fontId="19" fillId="0" borderId="0" xfId="0" applyFont="1" applyFill="1" applyAlignment="1" applyProtection="1">
      <alignment horizontal="left"/>
      <protection locked="0"/>
    </xf>
    <xf numFmtId="0" fontId="20" fillId="0" borderId="0" xfId="0" applyFont="1" applyFill="1" applyAlignment="1" applyProtection="1">
      <protection locked="0"/>
    </xf>
    <xf numFmtId="0" fontId="0" fillId="0" borderId="0" xfId="0" applyFill="1" applyAlignment="1" applyProtection="1">
      <protection locked="0"/>
    </xf>
    <xf numFmtId="1" fontId="19" fillId="0" borderId="0" xfId="0" applyNumberFormat="1" applyFont="1" applyFill="1" applyAlignment="1" applyProtection="1">
      <alignment horizontal="center"/>
      <protection locked="0"/>
    </xf>
    <xf numFmtId="43" fontId="0" fillId="0" borderId="0" xfId="1" applyFont="1" applyAlignment="1" applyProtection="1">
      <alignment horizontal="center"/>
      <protection locked="0"/>
    </xf>
    <xf numFmtId="4" fontId="19" fillId="0" borderId="0" xfId="0" applyNumberFormat="1" applyFont="1" applyFill="1" applyAlignment="1" applyProtection="1">
      <protection locked="0"/>
    </xf>
    <xf numFmtId="0" fontId="21" fillId="0" borderId="0" xfId="0" applyFont="1" applyFill="1" applyAlignment="1" applyProtection="1">
      <alignment horizontal="center" vertical="center"/>
      <protection locked="0"/>
    </xf>
    <xf numFmtId="43" fontId="0" fillId="0" borderId="0" xfId="1" applyFont="1" applyProtection="1">
      <protection locked="0"/>
    </xf>
    <xf numFmtId="43" fontId="19" fillId="0" borderId="0" xfId="0" applyNumberFormat="1" applyFont="1" applyFill="1" applyAlignment="1" applyProtection="1">
      <protection locked="0"/>
    </xf>
    <xf numFmtId="2" fontId="19" fillId="0" borderId="0" xfId="0" applyNumberFormat="1" applyFont="1" applyFill="1" applyAlignment="1" applyProtection="1">
      <protection locked="0"/>
    </xf>
    <xf numFmtId="0" fontId="19" fillId="0" borderId="0" xfId="2" applyNumberFormat="1" applyFont="1" applyFill="1" applyAlignment="1" applyProtection="1">
      <alignment horizontal="right"/>
      <protection locked="0"/>
    </xf>
    <xf numFmtId="10" fontId="19" fillId="35" borderId="0" xfId="2" applyNumberFormat="1" applyFont="1" applyFill="1" applyAlignment="1" applyProtection="1">
      <alignment horizontal="right"/>
      <protection locked="0"/>
    </xf>
    <xf numFmtId="10" fontId="0" fillId="0" borderId="0" xfId="2" applyNumberFormat="1" applyFont="1" applyProtection="1">
      <protection locked="0"/>
    </xf>
    <xf numFmtId="0" fontId="24" fillId="0" borderId="0" xfId="0" applyFont="1" applyFill="1" applyAlignment="1" applyProtection="1">
      <protection locked="0"/>
    </xf>
    <xf numFmtId="9" fontId="28" fillId="0" borderId="0" xfId="2" applyFont="1" applyFill="1" applyAlignment="1" applyProtection="1">
      <alignment horizontal="center"/>
      <protection locked="0"/>
    </xf>
    <xf numFmtId="0" fontId="25" fillId="0" borderId="0" xfId="0" applyFont="1" applyAlignment="1" applyProtection="1">
      <alignment horizontal="center"/>
      <protection locked="0"/>
    </xf>
    <xf numFmtId="0" fontId="0" fillId="39" borderId="0" xfId="0" applyFill="1" applyAlignment="1" applyProtection="1">
      <alignment horizontal="center"/>
      <protection locked="0"/>
    </xf>
    <xf numFmtId="0" fontId="22" fillId="0" borderId="0" xfId="0" applyFont="1" applyAlignment="1" applyProtection="1">
      <alignment vertical="center"/>
      <protection locked="0"/>
    </xf>
    <xf numFmtId="0" fontId="23" fillId="0" borderId="0" xfId="0" applyFont="1" applyAlignment="1" applyProtection="1">
      <alignment vertical="center"/>
      <protection locked="0"/>
    </xf>
    <xf numFmtId="0" fontId="18" fillId="0" borderId="0" xfId="0" applyFont="1" applyAlignment="1" applyProtection="1">
      <alignment vertical="center"/>
      <protection locked="0"/>
    </xf>
    <xf numFmtId="43" fontId="0" fillId="0" borderId="0" xfId="0" applyNumberFormat="1" applyProtection="1">
      <protection locked="0"/>
    </xf>
    <xf numFmtId="0" fontId="24" fillId="0" borderId="0" xfId="0" applyFont="1" applyFill="1" applyAlignment="1" applyProtection="1">
      <alignment horizontal="center"/>
      <protection locked="0"/>
    </xf>
    <xf numFmtId="0" fontId="25" fillId="0" borderId="0" xfId="0" applyFont="1" applyProtection="1">
      <protection locked="0"/>
    </xf>
    <xf numFmtId="0" fontId="0" fillId="0" borderId="0" xfId="0" applyFill="1" applyAlignment="1" applyProtection="1">
      <alignment horizontal="center" vertical="center"/>
      <protection locked="0"/>
    </xf>
    <xf numFmtId="0" fontId="23" fillId="0" borderId="0" xfId="0" applyFont="1" applyAlignment="1" applyProtection="1">
      <alignment horizontal="center" vertical="center"/>
      <protection locked="0"/>
    </xf>
    <xf numFmtId="2" fontId="0" fillId="0" borderId="0" xfId="0" applyNumberFormat="1" applyProtection="1">
      <protection locked="0"/>
    </xf>
    <xf numFmtId="0" fontId="32" fillId="0" borderId="0" xfId="0" applyFont="1" applyAlignment="1" applyProtection="1">
      <alignment horizontal="center"/>
      <protection locked="0"/>
    </xf>
    <xf numFmtId="0" fontId="22" fillId="0" borderId="0" xfId="0" applyFont="1" applyAlignment="1" applyProtection="1">
      <alignment horizontal="center" vertical="center"/>
      <protection locked="0"/>
    </xf>
    <xf numFmtId="0" fontId="33" fillId="0" borderId="0" xfId="0" applyFont="1" applyAlignment="1" applyProtection="1">
      <alignment vertical="center"/>
      <protection locked="0"/>
    </xf>
    <xf numFmtId="0" fontId="0" fillId="0" borderId="0" xfId="0" applyAlignment="1" applyProtection="1">
      <alignment horizontal="center" wrapText="1"/>
      <protection locked="0"/>
    </xf>
    <xf numFmtId="164" fontId="0" fillId="0" borderId="0" xfId="1" applyNumberFormat="1" applyFont="1" applyProtection="1">
      <protection locked="0"/>
    </xf>
    <xf numFmtId="165" fontId="0" fillId="37" borderId="0" xfId="0" applyNumberFormat="1" applyFill="1" applyProtection="1">
      <protection locked="0"/>
    </xf>
    <xf numFmtId="165" fontId="0" fillId="0" borderId="0" xfId="0" applyNumberFormat="1" applyProtection="1">
      <protection locked="0"/>
    </xf>
    <xf numFmtId="0" fontId="0" fillId="0" borderId="0" xfId="0" applyAlignment="1" applyProtection="1">
      <alignment horizontal="right"/>
      <protection locked="0"/>
    </xf>
    <xf numFmtId="0" fontId="35" fillId="0" borderId="0" xfId="0" applyFont="1" applyFill="1"/>
    <xf numFmtId="0" fontId="0" fillId="37" borderId="0" xfId="0" applyFill="1" applyAlignment="1" applyProtection="1">
      <alignment horizontal="center" vertical="center"/>
      <protection hidden="1"/>
    </xf>
    <xf numFmtId="0" fontId="33" fillId="0" borderId="0" xfId="0" applyFont="1"/>
    <xf numFmtId="164" fontId="0" fillId="0" borderId="0" xfId="1" applyNumberFormat="1" applyFont="1" applyFill="1"/>
    <xf numFmtId="168" fontId="0" fillId="0" borderId="0" xfId="1" applyNumberFormat="1" applyFont="1" applyFill="1"/>
    <xf numFmtId="0" fontId="0" fillId="0" borderId="0" xfId="0" applyFill="1" applyAlignment="1">
      <alignment horizontal="left"/>
    </xf>
    <xf numFmtId="0" fontId="0" fillId="0" borderId="0" xfId="0" applyAlignment="1" applyProtection="1">
      <alignment horizontal="center"/>
      <protection locked="0"/>
    </xf>
  </cellXfs>
  <cellStyles count="44">
    <cellStyle name="20% - Accent1" xfId="21" builtinId="30" customBuiltin="1"/>
    <cellStyle name="20% - Accent2" xfId="25" builtinId="34" customBuiltin="1"/>
    <cellStyle name="20% - Accent3" xfId="29" builtinId="38" customBuiltin="1"/>
    <cellStyle name="20% - Accent4" xfId="33" builtinId="42" customBuiltin="1"/>
    <cellStyle name="20% - Accent5" xfId="37" builtinId="46" customBuiltin="1"/>
    <cellStyle name="20% - Accent6" xfId="41" builtinId="50" customBuiltin="1"/>
    <cellStyle name="40% - Accent1" xfId="22" builtinId="31" customBuiltin="1"/>
    <cellStyle name="40% - Accent2" xfId="26" builtinId="35" customBuiltin="1"/>
    <cellStyle name="40% - Accent3" xfId="30" builtinId="39" customBuiltin="1"/>
    <cellStyle name="40% - Accent4" xfId="34" builtinId="43" customBuiltin="1"/>
    <cellStyle name="40% - Accent5" xfId="38" builtinId="47" customBuiltin="1"/>
    <cellStyle name="40% - Accent6" xfId="42" builtinId="51" customBuiltin="1"/>
    <cellStyle name="60% - Accent1" xfId="23" builtinId="32" customBuiltin="1"/>
    <cellStyle name="60% - Accent2" xfId="27" builtinId="36" customBuiltin="1"/>
    <cellStyle name="60% - Accent3" xfId="31" builtinId="40" customBuiltin="1"/>
    <cellStyle name="60% - Accent4" xfId="35" builtinId="44" customBuiltin="1"/>
    <cellStyle name="60% - Accent5" xfId="39" builtinId="48" customBuiltin="1"/>
    <cellStyle name="60% - Accent6" xfId="43" builtinId="52" customBuiltin="1"/>
    <cellStyle name="Accent1" xfId="20" builtinId="29" customBuiltin="1"/>
    <cellStyle name="Accent2" xfId="24" builtinId="33" customBuiltin="1"/>
    <cellStyle name="Accent3" xfId="28" builtinId="37" customBuiltin="1"/>
    <cellStyle name="Accent4" xfId="32" builtinId="41" customBuiltin="1"/>
    <cellStyle name="Accent5" xfId="36" builtinId="45" customBuiltin="1"/>
    <cellStyle name="Accent6" xfId="40" builtinId="49" customBuiltin="1"/>
    <cellStyle name="Bad" xfId="9" builtinId="27" customBuiltin="1"/>
    <cellStyle name="Calculation" xfId="13" builtinId="22" customBuiltin="1"/>
    <cellStyle name="Check Cell" xfId="15" builtinId="23" customBuiltin="1"/>
    <cellStyle name="Comma" xfId="1" builtinId="3"/>
    <cellStyle name="Explanatory Text" xfId="18" builtinId="53" customBuiltin="1"/>
    <cellStyle name="Good" xfId="8" builtinId="26" customBuiltin="1"/>
    <cellStyle name="Heading 1" xfId="4" builtinId="16" customBuiltin="1"/>
    <cellStyle name="Heading 2" xfId="5" builtinId="17" customBuiltin="1"/>
    <cellStyle name="Heading 3" xfId="6" builtinId="18" customBuiltin="1"/>
    <cellStyle name="Heading 4" xfId="7" builtinId="19" customBuiltin="1"/>
    <cellStyle name="Input" xfId="11" builtinId="20" customBuiltin="1"/>
    <cellStyle name="Linked Cell" xfId="14" builtinId="24" customBuiltin="1"/>
    <cellStyle name="Neutral" xfId="10" builtinId="28" customBuiltin="1"/>
    <cellStyle name="Normal" xfId="0" builtinId="0"/>
    <cellStyle name="Note" xfId="17" builtinId="10" customBuiltin="1"/>
    <cellStyle name="Output" xfId="12" builtinId="21" customBuiltin="1"/>
    <cellStyle name="Percent" xfId="2" builtinId="5"/>
    <cellStyle name="Title" xfId="3" builtinId="15" customBuiltin="1"/>
    <cellStyle name="Total" xfId="19" builtinId="25" customBuiltin="1"/>
    <cellStyle name="Warning Text" xfId="16"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3.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
  <sheetViews>
    <sheetView topLeftCell="X1" workbookViewId="0">
      <pane ySplit="1" topLeftCell="A2" activePane="bottomLeft" state="frozen"/>
      <selection pane="bottomLeft" activeCell="S24" sqref="S24"/>
    </sheetView>
  </sheetViews>
  <sheetFormatPr defaultRowHeight="14.4" x14ac:dyDescent="0.3"/>
  <cols>
    <col min="1" max="1" width="12.109375" bestFit="1" customWidth="1"/>
    <col min="3" max="3" width="13.88671875" bestFit="1" customWidth="1"/>
    <col min="4" max="4" width="4.5546875" bestFit="1" customWidth="1"/>
    <col min="5" max="5" width="7.33203125" bestFit="1" customWidth="1"/>
    <col min="6" max="6" width="10.44140625" bestFit="1" customWidth="1"/>
    <col min="7" max="7" width="11" bestFit="1" customWidth="1"/>
    <col min="8" max="8" width="13.21875" bestFit="1" customWidth="1"/>
    <col min="9" max="9" width="7.44140625" bestFit="1" customWidth="1"/>
    <col min="10" max="10" width="20.77734375" bestFit="1" customWidth="1"/>
    <col min="11" max="11" width="12.33203125" bestFit="1" customWidth="1"/>
    <col min="12" max="12" width="18.33203125" bestFit="1" customWidth="1"/>
    <col min="13" max="13" width="20.33203125" bestFit="1" customWidth="1"/>
    <col min="14" max="14" width="14.33203125" bestFit="1" customWidth="1"/>
    <col min="15" max="15" width="12.6640625" bestFit="1" customWidth="1"/>
    <col min="16" max="16" width="8.5546875" bestFit="1" customWidth="1"/>
    <col min="17" max="17" width="10.44140625" bestFit="1" customWidth="1"/>
    <col min="18" max="18" width="20" bestFit="1" customWidth="1"/>
    <col min="19" max="19" width="17.5546875" bestFit="1" customWidth="1"/>
    <col min="20" max="20" width="14" bestFit="1" customWidth="1"/>
    <col min="21" max="21" width="17.6640625" bestFit="1" customWidth="1"/>
    <col min="22" max="22" width="14" bestFit="1" customWidth="1"/>
    <col min="23" max="23" width="17.6640625" bestFit="1" customWidth="1"/>
    <col min="24" max="24" width="28.77734375" bestFit="1" customWidth="1"/>
    <col min="25" max="25" width="17.6640625" bestFit="1" customWidth="1"/>
    <col min="26" max="26" width="16.109375" bestFit="1" customWidth="1"/>
    <col min="27" max="27" width="17" bestFit="1" customWidth="1"/>
    <col min="28" max="28" width="9" bestFit="1" customWidth="1"/>
    <col min="29" max="29" width="13.44140625" bestFit="1" customWidth="1"/>
    <col min="30" max="30" width="11.6640625" bestFit="1" customWidth="1"/>
    <col min="31" max="31" width="12.44140625" bestFit="1" customWidth="1"/>
    <col min="32" max="32" width="15.6640625" bestFit="1" customWidth="1"/>
    <col min="33" max="33" width="24.109375" bestFit="1" customWidth="1"/>
    <col min="34" max="34" width="8.44140625" bestFit="1" customWidth="1"/>
    <col min="35" max="35" width="25.21875" bestFit="1" customWidth="1"/>
    <col min="36" max="36" width="18" bestFit="1" customWidth="1"/>
    <col min="37" max="37" width="12.44140625" bestFit="1" customWidth="1"/>
  </cols>
  <sheetData>
    <row r="1" spans="1:37" x14ac:dyDescent="0.3">
      <c r="A1" t="s">
        <v>114</v>
      </c>
      <c r="B1" t="s">
        <v>741</v>
      </c>
      <c r="C1" t="s">
        <v>881</v>
      </c>
      <c r="D1" t="s">
        <v>115</v>
      </c>
      <c r="E1" t="s">
        <v>742</v>
      </c>
      <c r="F1" t="s">
        <v>743</v>
      </c>
      <c r="G1" t="s">
        <v>744</v>
      </c>
      <c r="H1" t="s">
        <v>855</v>
      </c>
      <c r="I1" t="s">
        <v>116</v>
      </c>
      <c r="J1" t="s">
        <v>99</v>
      </c>
      <c r="K1" t="s">
        <v>101</v>
      </c>
      <c r="L1" t="s">
        <v>866</v>
      </c>
      <c r="M1" t="s">
        <v>102</v>
      </c>
      <c r="N1" t="s">
        <v>100</v>
      </c>
      <c r="O1" t="s">
        <v>111</v>
      </c>
      <c r="P1" t="s">
        <v>104</v>
      </c>
      <c r="Q1" t="s">
        <v>105</v>
      </c>
      <c r="R1" t="s">
        <v>103</v>
      </c>
      <c r="S1" t="s">
        <v>867</v>
      </c>
      <c r="T1" t="s">
        <v>858</v>
      </c>
      <c r="U1" t="s">
        <v>859</v>
      </c>
      <c r="V1" t="s">
        <v>860</v>
      </c>
      <c r="W1" t="s">
        <v>861</v>
      </c>
      <c r="X1" t="s">
        <v>106</v>
      </c>
      <c r="Y1" t="s">
        <v>107</v>
      </c>
      <c r="Z1" t="s">
        <v>108</v>
      </c>
      <c r="AA1" t="s">
        <v>109</v>
      </c>
      <c r="AB1" t="s">
        <v>110</v>
      </c>
      <c r="AC1" t="s">
        <v>112</v>
      </c>
      <c r="AD1" t="s">
        <v>863</v>
      </c>
      <c r="AE1" t="s">
        <v>864</v>
      </c>
      <c r="AF1" t="s">
        <v>865</v>
      </c>
      <c r="AG1" t="s">
        <v>862</v>
      </c>
      <c r="AH1" t="s">
        <v>113</v>
      </c>
      <c r="AI1" t="s">
        <v>745</v>
      </c>
      <c r="AJ1" t="s">
        <v>746</v>
      </c>
      <c r="AK1" t="s">
        <v>882</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2"/>
  <sheetViews>
    <sheetView workbookViewId="0">
      <selection activeCell="D29" sqref="D29"/>
    </sheetView>
  </sheetViews>
  <sheetFormatPr defaultRowHeight="14.4" x14ac:dyDescent="0.3"/>
  <cols>
    <col min="1" max="1" width="8.44140625" style="25" customWidth="1"/>
    <col min="2" max="2" width="8.109375" style="25" customWidth="1"/>
    <col min="3" max="3" width="8.88671875" style="25"/>
    <col min="4" max="4" width="14.44140625" style="25" customWidth="1"/>
    <col min="5" max="5" width="8.33203125" style="25" customWidth="1"/>
    <col min="6" max="6" width="16.88671875" style="25" customWidth="1"/>
    <col min="7" max="7" width="16.33203125" style="25" customWidth="1"/>
    <col min="8" max="8" width="9.5546875" style="25" customWidth="1"/>
    <col min="9" max="9" width="8.77734375" style="25" customWidth="1"/>
    <col min="10" max="10" width="8.88671875" style="25"/>
    <col min="11" max="11" width="33.21875" style="25" customWidth="1"/>
    <col min="12" max="14" width="8.88671875" style="25"/>
    <col min="15" max="15" width="69.6640625" style="25" customWidth="1"/>
    <col min="16" max="16" width="94.44140625" style="25" bestFit="1" customWidth="1"/>
    <col min="17" max="18" width="8.88671875" style="25"/>
    <col min="19" max="19" width="24.5546875" style="25" bestFit="1" customWidth="1"/>
    <col min="20" max="20" width="26.109375" style="25" bestFit="1" customWidth="1"/>
    <col min="21" max="16384" width="8.88671875" style="25"/>
  </cols>
  <sheetData>
    <row r="1" spans="1:20" x14ac:dyDescent="0.3">
      <c r="A1" t="s">
        <v>883</v>
      </c>
      <c r="B1" t="s">
        <v>101</v>
      </c>
      <c r="C1" t="s">
        <v>884</v>
      </c>
      <c r="D1" t="s">
        <v>825</v>
      </c>
      <c r="E1" t="s">
        <v>115</v>
      </c>
      <c r="F1" t="s">
        <v>885</v>
      </c>
      <c r="G1" t="s">
        <v>886</v>
      </c>
      <c r="H1" t="s">
        <v>887</v>
      </c>
      <c r="I1" t="s">
        <v>855</v>
      </c>
      <c r="J1" t="s">
        <v>888</v>
      </c>
      <c r="K1" t="s">
        <v>889</v>
      </c>
      <c r="L1" t="s">
        <v>890</v>
      </c>
      <c r="M1" t="s">
        <v>891</v>
      </c>
      <c r="N1" s="28" t="s">
        <v>892</v>
      </c>
      <c r="O1" t="s">
        <v>893</v>
      </c>
      <c r="P1" t="s">
        <v>894</v>
      </c>
      <c r="Q1" t="s">
        <v>895</v>
      </c>
      <c r="R1" t="s">
        <v>896</v>
      </c>
      <c r="S1" t="s">
        <v>897</v>
      </c>
      <c r="T1" t="s">
        <v>898</v>
      </c>
    </row>
    <row r="12" spans="1:20" x14ac:dyDescent="0.3">
      <c r="F12" s="26"/>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Q215"/>
  <sheetViews>
    <sheetView workbookViewId="0">
      <selection activeCell="H20" sqref="H20"/>
    </sheetView>
  </sheetViews>
  <sheetFormatPr defaultRowHeight="14.4" x14ac:dyDescent="0.3"/>
  <cols>
    <col min="1" max="1" width="19.77734375" bestFit="1" customWidth="1"/>
    <col min="2" max="2" width="14.5546875" bestFit="1" customWidth="1"/>
    <col min="5" max="5" width="8.6640625" bestFit="1" customWidth="1"/>
    <col min="6" max="6" width="12.5546875" bestFit="1" customWidth="1"/>
    <col min="7" max="7" width="8.6640625" bestFit="1" customWidth="1"/>
    <col min="8" max="8" width="22.5546875" bestFit="1" customWidth="1"/>
    <col min="9" max="9" width="10.109375" bestFit="1" customWidth="1"/>
    <col min="10" max="10" width="7.21875" bestFit="1" customWidth="1"/>
    <col min="11" max="11" width="7.44140625" bestFit="1" customWidth="1"/>
    <col min="12" max="12" width="22.5546875" bestFit="1" customWidth="1"/>
    <col min="13" max="13" width="5.33203125" bestFit="1" customWidth="1"/>
    <col min="14" max="14" width="5.109375" bestFit="1" customWidth="1"/>
    <col min="17" max="17" width="5.33203125" bestFit="1" customWidth="1"/>
    <col min="19" max="19" width="5.33203125" bestFit="1" customWidth="1"/>
    <col min="21" max="21" width="5.21875" bestFit="1" customWidth="1"/>
    <col min="22" max="22" width="5.21875" customWidth="1"/>
    <col min="30" max="30" width="9.109375" bestFit="1" customWidth="1"/>
    <col min="31" max="31" width="12.33203125" bestFit="1" customWidth="1"/>
    <col min="33" max="33" width="10.77734375" bestFit="1" customWidth="1"/>
    <col min="36" max="36" width="10.6640625" bestFit="1" customWidth="1"/>
  </cols>
  <sheetData>
    <row r="1" spans="1:43" x14ac:dyDescent="0.3">
      <c r="D1" t="s">
        <v>836</v>
      </c>
      <c r="E1" s="29" t="s">
        <v>5</v>
      </c>
      <c r="F1" s="28" t="s">
        <v>837</v>
      </c>
      <c r="G1" s="28" t="s">
        <v>838</v>
      </c>
      <c r="H1" s="29" t="s">
        <v>96</v>
      </c>
      <c r="I1" s="28" t="s">
        <v>839</v>
      </c>
      <c r="J1" s="28" t="s">
        <v>840</v>
      </c>
      <c r="AD1" s="28" t="s">
        <v>869</v>
      </c>
      <c r="AE1" s="28"/>
      <c r="AF1" s="28" t="s">
        <v>5</v>
      </c>
    </row>
    <row r="2" spans="1:43" x14ac:dyDescent="0.3">
      <c r="A2" s="1" t="s">
        <v>825</v>
      </c>
      <c r="B2" s="1" t="s">
        <v>826</v>
      </c>
      <c r="C2" s="27" t="s">
        <v>827</v>
      </c>
      <c r="D2" s="1" t="s">
        <v>77</v>
      </c>
      <c r="E2" s="30" t="s">
        <v>841</v>
      </c>
      <c r="F2" s="27" t="s">
        <v>841</v>
      </c>
      <c r="G2" s="27" t="s">
        <v>841</v>
      </c>
      <c r="H2" s="30" t="s">
        <v>841</v>
      </c>
      <c r="I2" s="27" t="s">
        <v>842</v>
      </c>
      <c r="J2" s="27" t="s">
        <v>843</v>
      </c>
      <c r="K2" s="27" t="s">
        <v>828</v>
      </c>
      <c r="L2" s="1" t="s">
        <v>829</v>
      </c>
      <c r="M2" s="31" t="s">
        <v>0</v>
      </c>
      <c r="N2" s="31" t="s">
        <v>95</v>
      </c>
      <c r="O2" s="31" t="s">
        <v>93</v>
      </c>
      <c r="P2" s="31" t="s">
        <v>89</v>
      </c>
      <c r="Q2" s="6" t="s">
        <v>1</v>
      </c>
      <c r="R2" s="6" t="s">
        <v>94</v>
      </c>
      <c r="S2" s="6" t="s">
        <v>4</v>
      </c>
      <c r="T2" s="92" t="s">
        <v>748</v>
      </c>
      <c r="U2" s="92" t="s">
        <v>3</v>
      </c>
      <c r="V2" s="92" t="s">
        <v>749</v>
      </c>
      <c r="W2" s="92" t="s">
        <v>118</v>
      </c>
      <c r="X2" s="1" t="s">
        <v>96</v>
      </c>
      <c r="Y2" s="21" t="s">
        <v>830</v>
      </c>
      <c r="AC2" t="s">
        <v>844</v>
      </c>
      <c r="AD2" t="s">
        <v>805</v>
      </c>
      <c r="AE2" t="s">
        <v>845</v>
      </c>
      <c r="AF2" t="s">
        <v>846</v>
      </c>
      <c r="AJ2" s="1"/>
      <c r="AK2" s="1"/>
      <c r="AL2" s="1"/>
      <c r="AM2" s="1"/>
      <c r="AN2" s="1"/>
      <c r="AO2" s="1"/>
      <c r="AP2" s="1"/>
    </row>
    <row r="3" spans="1:43" ht="15" x14ac:dyDescent="0.35">
      <c r="B3" s="27" t="e">
        <f>INDEX('CTE Detail'!$P$2:$P$29999,MATCH(A3,'CTE Detail'!$D$2:$D$29999,0))</f>
        <v>#N/A</v>
      </c>
      <c r="C3" s="96" t="e">
        <f>INDEX('CTE Detail'!$O$2:$O$29999,MATCH(A3,'CTE Detail'!$D$2:$D$29999,0))</f>
        <v>#N/A</v>
      </c>
      <c r="D3" s="27" t="e">
        <f>INDEX('CTE Detail'!$N$2:$N$29999,MATCH(A3,'CTE Detail'!$D$2:$D$29999,0))</f>
        <v>#N/A</v>
      </c>
      <c r="E3" s="32">
        <f>SUMIFS('CTE Detail'!$M$1:$M$9999,'CTE Detail'!$D$1:$D$9999,'CTE analysis'!A3,'CTE Detail'!$Q$1:$Q$9999,"RGJV")+SUMIFS('CTE Detail'!$M$1:$M$9999,'CTE Detail'!$D$1:$D$9999,'CTE analysis'!A3,'CTE Detail'!$Q$1:$Q$9999,"JVNR")+SUMIFS('CTE Detail'!$M$1:$M$9999,'CTE Detail'!$D$1:$D$9999,'CTE analysis'!A3,'CTE Detail'!$Q$1:$Q$9999,"OJVR")+SUMIFS('CTE Detail'!$M$1:$M$9999,'CTE Detail'!$D$1:$D$9999,'CTE analysis'!A3,'CTE Detail'!$Q$1:$Q$9999,"CTCR")</f>
        <v>0</v>
      </c>
      <c r="F3" s="32">
        <f>SUMIFS('CTE Detail'!$M$1:$M$9999,'CTE Detail'!$D$1:$D$9999,A3,'CTE Detail'!$Q$1:$Q$9999,"OJVD")+SUMIFS('CTE Detail'!$M$1:$M$9999,'CTE Detail'!$D$1:$D$9999,A3,'CTE Detail'!$Q$1:$Q$9999,"OPID")+SUMIFS('CTE Detail'!$M$1:$M$9999,'CTE Detail'!$D$1:$D$9999,A3,'CTE Detail'!$Q$1:$Q$9999,"OPDD")</f>
        <v>0</v>
      </c>
      <c r="G3" s="32">
        <f>SUMIFS('CTE Detail'!$M$1:$M$9999,'CTE Detail'!$D$1:$D$9999,A3,'CTE Detail'!$Q$1:$Q$9999,"CTID")+SUMIFS('CTE Detail'!$M$1:$M$9999,'CTE Detail'!$D$1:$D$9999,A3,'CTE Detail'!$Q$1:$Q$9999,"CTVC")+SUMIFS('CTE Detail'!$M$1:$M$9999,'CTE Detail'!$D$1:$D$9999,A3,'CTE Detail'!$Q$1:$Q$9999,"CTOP")</f>
        <v>0</v>
      </c>
      <c r="H3" s="32">
        <f>SUMIFS('CTE Detail'!$M$1:$M$9999,'CTE Detail'!$D$1:$D$9999,'CTE analysis'!A3,'CTE Detail'!$Q$1:$Q$9999,"&lt;&gt;NFER")</f>
        <v>0</v>
      </c>
      <c r="I3" s="4" t="e">
        <f>IF(D3=5,$AF$7*E3,IF(D3=4,E3*$AF$6,IF(D3=3,E3*$AF$5,IF(D3=2,E3*$AF$4,E3*$AF$3))))+IF(D3=5,F3*$AD$7,IF(D3=4,F3*$AD$6,IF(D3=3,F3*$AD$5,IF(D3=2,F3*$AD$4,F3*$AD$3))))+IF(D3=5,$AD$7*G3,IF(D3=4,G3*$AD$6,IF(D3=3,G3*$AD$5,IF(D3=2,G3*$AD$4,G3*$AD$3))))</f>
        <v>#N/A</v>
      </c>
      <c r="J3" s="28">
        <f>COUNTIFS('CTE Detail'!$D$1:$D$9999,$A3,'CTE Detail'!$M$1:$M$9999,"&gt;0",'CTE Detail'!$Q$1:$Q$9999,"&lt;&gt;NFER")</f>
        <v>0</v>
      </c>
      <c r="K3" s="1" t="str">
        <f>IFERROR(H3/J3,"")</f>
        <v/>
      </c>
      <c r="L3" s="96" t="e">
        <f>INDEX('CTE Detail'!$K$2:$K$29999,MATCH(A3,'CTE Detail'!$D$2:$D$29999,0))</f>
        <v>#N/A</v>
      </c>
      <c r="M3">
        <f>COUNTIFS('CTE Detail'!$Q$1:$Q$9999,M$2,'CTE Detail'!$D$1:$D$9999,$A3,'CTE Detail'!$M$1:$M$9999,"&gt;0")</f>
        <v>0</v>
      </c>
      <c r="N3">
        <f>COUNTIFS('CTE Detail'!$Q$1:$Q$9999,N$2,'CTE Detail'!$D$1:$D$9999,$A3,'CTE Detail'!$M$1:$M$9999,"&gt;0")</f>
        <v>0</v>
      </c>
      <c r="O3">
        <f>COUNTIFS('CTE Detail'!$Q$1:$Q$9999,O$2,'CTE Detail'!$D$1:$D$9999,$A3,'CTE Detail'!$M$1:$M$9999,"&gt;0")</f>
        <v>0</v>
      </c>
      <c r="P3">
        <f>COUNTIFS('CTE Detail'!$Q$1:$Q$9999,P$2,'CTE Detail'!$D$1:$D$9999,$A3,'CTE Detail'!$M$1:$M$9999,"&gt;0")</f>
        <v>0</v>
      </c>
      <c r="Q3">
        <f>COUNTIFS('CTE Detail'!$Q$1:$Q$9999,Q$2,'CTE Detail'!$D$1:$D$9999,$A3,'CTE Detail'!$M$1:$M$9999,"&gt;0")</f>
        <v>0</v>
      </c>
      <c r="R3">
        <f>COUNTIFS('CTE Detail'!$Q$1:$Q$9999,R$2,'CTE Detail'!$D$1:$D$9999,$A3,'CTE Detail'!$M$1:$M$9999,"&gt;0")</f>
        <v>0</v>
      </c>
      <c r="S3">
        <f>COUNTIFS('CTE Detail'!$Q$1:$Q$9999,S$2,'CTE Detail'!$D$1:$D$9999,$A3,'CTE Detail'!$M$1:$M$9999,"&gt;0")</f>
        <v>0</v>
      </c>
      <c r="T3">
        <f>COUNTIFS('CTE Detail'!$Q$1:$Q$9999,T$2,'CTE Detail'!$D$1:$D$9999,$A3,'CTE Detail'!$M$1:$M$9999,"&gt;0")</f>
        <v>0</v>
      </c>
      <c r="U3">
        <f>COUNTIFS('CTE Detail'!$Q$1:$Q$9999,U$2,'CTE Detail'!$D$1:$D$9999,$A3,'CTE Detail'!$M$1:$M$9999,"&gt;0")</f>
        <v>0</v>
      </c>
      <c r="V3">
        <f>COUNTIFS('CTE Detail'!$Q$1:$Q$9999,V$2,'CTE Detail'!$D$1:$D$9999,$A3,'CTE Detail'!$M$1:$M$9999,"&gt;0")</f>
        <v>0</v>
      </c>
      <c r="W3">
        <f>COUNTIFS('CTE Detail'!$Q$1:$Q$9999,W$2,'CTE Detail'!$D$1:$D$9999,$A3,'CTE Detail'!$M$1:$M$9999,"&gt;0")</f>
        <v>0</v>
      </c>
      <c r="X3" s="1">
        <f>SUM(M3:W3)</f>
        <v>0</v>
      </c>
      <c r="Y3">
        <f>COUNTIFS('CTE Detail'!$M$2:$M$4288,Y$2,'CTE Detail'!$D$2:$D$4288,$A3,'CTE Detail'!$I$2:$I$4288,"&gt;0")</f>
        <v>0</v>
      </c>
      <c r="AC3" t="s">
        <v>847</v>
      </c>
      <c r="AD3" s="4">
        <v>5192</v>
      </c>
      <c r="AE3" s="93">
        <v>0</v>
      </c>
      <c r="AF3" s="15">
        <f>AD3*AE3</f>
        <v>0</v>
      </c>
      <c r="AJ3" s="1"/>
      <c r="AK3" s="1"/>
      <c r="AL3" s="1"/>
      <c r="AM3" s="1"/>
      <c r="AN3" s="1"/>
      <c r="AO3" s="1"/>
      <c r="AP3" s="1"/>
    </row>
    <row r="4" spans="1:43" x14ac:dyDescent="0.3">
      <c r="B4" s="27"/>
      <c r="C4" s="91"/>
      <c r="D4" s="27"/>
      <c r="E4" s="32"/>
      <c r="F4" s="32"/>
      <c r="G4" s="32"/>
      <c r="H4" s="32"/>
      <c r="I4" s="4"/>
      <c r="J4" s="28"/>
      <c r="K4" s="1"/>
      <c r="L4" s="1"/>
      <c r="X4" s="1"/>
      <c r="AC4" t="s">
        <v>848</v>
      </c>
      <c r="AD4" s="4">
        <v>4921</v>
      </c>
      <c r="AE4">
        <f>$AE$3</f>
        <v>0</v>
      </c>
      <c r="AF4" s="15">
        <f>AD4*AE4</f>
        <v>0</v>
      </c>
      <c r="AJ4" s="1"/>
      <c r="AK4" s="1"/>
      <c r="AL4" s="1"/>
      <c r="AM4" s="1"/>
      <c r="AN4" s="1"/>
      <c r="AO4" s="1"/>
      <c r="AP4" s="1"/>
    </row>
    <row r="5" spans="1:43" x14ac:dyDescent="0.3">
      <c r="B5" s="27"/>
      <c r="C5" s="91"/>
      <c r="D5" s="27"/>
      <c r="E5" s="32"/>
      <c r="F5" s="32"/>
      <c r="G5" s="32"/>
      <c r="H5" s="32"/>
      <c r="I5" s="4"/>
      <c r="J5" s="28"/>
      <c r="K5" s="1"/>
      <c r="L5" s="1"/>
      <c r="X5" s="1"/>
      <c r="AC5" t="s">
        <v>849</v>
      </c>
      <c r="AD5" s="4">
        <v>1795</v>
      </c>
      <c r="AE5">
        <f t="shared" ref="AE5:AE7" si="0">$AE$3</f>
        <v>0</v>
      </c>
      <c r="AF5" s="15">
        <f t="shared" ref="AF5:AF7" si="1">AD5*AE5</f>
        <v>0</v>
      </c>
      <c r="AJ5" s="1"/>
      <c r="AK5" s="1"/>
      <c r="AL5" s="1"/>
      <c r="AM5" s="1"/>
      <c r="AN5" s="1"/>
      <c r="AO5" s="1"/>
      <c r="AP5" s="1"/>
    </row>
    <row r="6" spans="1:43" x14ac:dyDescent="0.3">
      <c r="B6" s="27"/>
      <c r="C6" s="91"/>
      <c r="D6" s="27"/>
      <c r="E6" s="32"/>
      <c r="F6" s="32"/>
      <c r="G6" s="32"/>
      <c r="H6" s="32"/>
      <c r="I6" s="4"/>
      <c r="J6" s="28"/>
      <c r="K6" s="1"/>
      <c r="L6" s="1"/>
      <c r="X6" s="1"/>
      <c r="AC6" t="s">
        <v>850</v>
      </c>
      <c r="AD6" s="4">
        <v>1525</v>
      </c>
      <c r="AE6">
        <f t="shared" si="0"/>
        <v>0</v>
      </c>
      <c r="AF6" s="15">
        <f t="shared" si="1"/>
        <v>0</v>
      </c>
      <c r="AJ6" s="1"/>
      <c r="AK6" s="1"/>
      <c r="AL6" s="1"/>
      <c r="AM6" s="1"/>
      <c r="AN6" s="1"/>
      <c r="AO6" s="1"/>
      <c r="AP6" s="1"/>
    </row>
    <row r="7" spans="1:43" x14ac:dyDescent="0.3">
      <c r="B7" s="27"/>
      <c r="C7" s="91"/>
      <c r="D7" s="27"/>
      <c r="E7" s="32"/>
      <c r="F7" s="32"/>
      <c r="G7" s="32"/>
      <c r="H7" s="32"/>
      <c r="I7" s="4"/>
      <c r="J7" s="28"/>
      <c r="K7" s="1"/>
      <c r="L7" s="1"/>
      <c r="X7" s="1"/>
      <c r="AC7" t="s">
        <v>851</v>
      </c>
      <c r="AD7" s="4">
        <v>1308</v>
      </c>
      <c r="AE7">
        <f t="shared" si="0"/>
        <v>0</v>
      </c>
      <c r="AF7" s="15">
        <f t="shared" si="1"/>
        <v>0</v>
      </c>
      <c r="AJ7" s="1"/>
      <c r="AK7" s="1"/>
      <c r="AL7" s="1"/>
      <c r="AM7" s="1"/>
      <c r="AN7" s="1"/>
      <c r="AO7" s="1"/>
      <c r="AP7" s="1"/>
    </row>
    <row r="8" spans="1:43" x14ac:dyDescent="0.3">
      <c r="B8" s="27"/>
      <c r="C8" s="91"/>
      <c r="D8" s="27"/>
      <c r="E8" s="32"/>
      <c r="F8" s="32"/>
      <c r="G8" s="32"/>
      <c r="H8" s="32"/>
      <c r="I8" s="4"/>
      <c r="J8" s="28"/>
      <c r="K8" s="1"/>
      <c r="L8" s="1"/>
      <c r="X8" s="1"/>
      <c r="AD8" s="4"/>
      <c r="AF8" s="15"/>
      <c r="AJ8" s="1"/>
      <c r="AK8" s="1"/>
      <c r="AL8" s="1"/>
      <c r="AM8" s="1"/>
      <c r="AN8" s="1"/>
      <c r="AO8" s="1"/>
      <c r="AP8" s="1"/>
    </row>
    <row r="9" spans="1:43" x14ac:dyDescent="0.3">
      <c r="B9" s="27"/>
      <c r="C9" s="91"/>
      <c r="D9" s="27"/>
      <c r="E9" s="32"/>
      <c r="F9" s="32"/>
      <c r="G9" s="32"/>
      <c r="H9" s="32"/>
      <c r="I9" s="4"/>
      <c r="J9" s="28"/>
      <c r="K9" s="1"/>
      <c r="L9" s="1"/>
      <c r="X9" s="1"/>
      <c r="AD9" s="4"/>
      <c r="AF9" s="15"/>
      <c r="AJ9" s="1"/>
      <c r="AK9" s="1"/>
      <c r="AL9" s="1"/>
      <c r="AM9" s="1"/>
      <c r="AN9" s="1"/>
      <c r="AO9" s="1"/>
      <c r="AP9" s="1"/>
    </row>
    <row r="10" spans="1:43" x14ac:dyDescent="0.3">
      <c r="B10" s="27"/>
      <c r="C10" s="91"/>
      <c r="D10" s="27"/>
      <c r="E10" s="32"/>
      <c r="F10" s="32"/>
      <c r="G10" s="32"/>
      <c r="H10" s="32"/>
      <c r="I10" s="96"/>
      <c r="J10" s="28"/>
      <c r="K10" s="1"/>
      <c r="L10" s="1"/>
      <c r="X10" s="1"/>
      <c r="AD10" s="28" t="s">
        <v>74</v>
      </c>
      <c r="AE10" s="28" t="s">
        <v>871</v>
      </c>
      <c r="AF10" s="28" t="s">
        <v>875</v>
      </c>
      <c r="AG10" s="28" t="s">
        <v>872</v>
      </c>
      <c r="AH10" s="28" t="s">
        <v>96</v>
      </c>
      <c r="AI10" s="28" t="s">
        <v>5</v>
      </c>
      <c r="AK10" s="28" t="s">
        <v>877</v>
      </c>
      <c r="AL10" s="1"/>
      <c r="AM10" s="1"/>
      <c r="AN10" s="1"/>
      <c r="AO10" s="1"/>
      <c r="AP10" s="1"/>
      <c r="AQ10" s="1"/>
    </row>
    <row r="11" spans="1:43" x14ac:dyDescent="0.3">
      <c r="B11" s="27"/>
      <c r="C11" s="91"/>
      <c r="D11" s="27"/>
      <c r="E11" s="32"/>
      <c r="F11" s="32"/>
      <c r="G11" s="32"/>
      <c r="I11" s="4"/>
      <c r="J11" s="28"/>
      <c r="K11" s="1"/>
      <c r="L11" s="1"/>
      <c r="X11" s="1"/>
      <c r="AC11" t="s">
        <v>844</v>
      </c>
      <c r="AD11" s="28" t="s">
        <v>841</v>
      </c>
      <c r="AE11" s="28" t="s">
        <v>841</v>
      </c>
      <c r="AF11" s="28" t="s">
        <v>841</v>
      </c>
      <c r="AG11" s="28" t="s">
        <v>841</v>
      </c>
      <c r="AH11" s="28" t="s">
        <v>841</v>
      </c>
      <c r="AI11" s="28" t="s">
        <v>841</v>
      </c>
      <c r="AJ11" s="15" t="s">
        <v>6</v>
      </c>
      <c r="AK11" t="s">
        <v>852</v>
      </c>
    </row>
    <row r="12" spans="1:43" x14ac:dyDescent="0.3">
      <c r="B12" s="27"/>
      <c r="C12" s="91"/>
      <c r="D12" s="27"/>
      <c r="E12" s="32"/>
      <c r="F12" s="32"/>
      <c r="G12" s="32"/>
      <c r="H12" s="32"/>
      <c r="I12" s="4"/>
      <c r="J12" s="28"/>
      <c r="K12" s="1"/>
      <c r="L12" s="1"/>
      <c r="X12" s="1"/>
      <c r="AC12" t="s">
        <v>847</v>
      </c>
      <c r="AD12" s="33">
        <f>SUMIF($D$3:$D$5001,1,$E$3:$E$5001)</f>
        <v>0</v>
      </c>
      <c r="AE12" s="4"/>
      <c r="AF12" s="4"/>
      <c r="AG12" s="33"/>
      <c r="AH12" s="33">
        <f>SUM(AD12:AG12)</f>
        <v>0</v>
      </c>
      <c r="AJ12" s="15">
        <f t="shared" ref="AJ12:AJ17" si="2">AH12-AI12</f>
        <v>0</v>
      </c>
      <c r="AK12" s="4">
        <f>AH12*$AF3</f>
        <v>0</v>
      </c>
    </row>
    <row r="13" spans="1:43" x14ac:dyDescent="0.3">
      <c r="B13" s="27"/>
      <c r="C13" s="91"/>
      <c r="D13" s="27"/>
      <c r="E13" s="32"/>
      <c r="F13" s="32"/>
      <c r="G13" s="32"/>
      <c r="H13" s="32"/>
      <c r="I13" s="4"/>
      <c r="J13" s="28"/>
      <c r="K13" s="1"/>
      <c r="L13" s="1"/>
      <c r="X13" s="1"/>
      <c r="AC13" t="s">
        <v>848</v>
      </c>
      <c r="AD13" s="33">
        <f>SUMIF($D$3:$D$5001,2,$E$3:$E$5001)</f>
        <v>0</v>
      </c>
      <c r="AE13" s="4"/>
      <c r="AF13" s="4"/>
      <c r="AG13" s="33"/>
      <c r="AH13" s="33">
        <f>SUM(AD13:AG13)</f>
        <v>0</v>
      </c>
      <c r="AI13">
        <v>0</v>
      </c>
      <c r="AJ13" s="15">
        <f t="shared" si="2"/>
        <v>0</v>
      </c>
      <c r="AK13" s="4">
        <f>AH13*$AF4</f>
        <v>0</v>
      </c>
    </row>
    <row r="14" spans="1:43" x14ac:dyDescent="0.3">
      <c r="B14" s="27"/>
      <c r="C14" s="91"/>
      <c r="D14" s="27"/>
      <c r="E14" s="32"/>
      <c r="F14" s="32"/>
      <c r="G14" s="32"/>
      <c r="H14" s="32"/>
      <c r="I14" s="4"/>
      <c r="J14" s="28"/>
      <c r="K14" s="1"/>
      <c r="L14" s="1"/>
      <c r="X14" s="1"/>
      <c r="AC14" t="s">
        <v>849</v>
      </c>
      <c r="AD14" s="33">
        <f>SUMIF($D$3:$D$5001,3,$E$3:$E$5001)</f>
        <v>0</v>
      </c>
      <c r="AE14" s="4"/>
      <c r="AF14" s="4"/>
      <c r="AG14" s="33"/>
      <c r="AH14" s="33">
        <f>SUM(AD14:AG14)</f>
        <v>0</v>
      </c>
      <c r="AJ14" s="15">
        <f t="shared" si="2"/>
        <v>0</v>
      </c>
      <c r="AK14" s="4">
        <f>AH14*$AF5</f>
        <v>0</v>
      </c>
    </row>
    <row r="15" spans="1:43" x14ac:dyDescent="0.3">
      <c r="B15" s="27"/>
      <c r="C15" s="91"/>
      <c r="D15" s="27"/>
      <c r="E15" s="32"/>
      <c r="F15" s="32"/>
      <c r="G15" s="32"/>
      <c r="H15" s="32"/>
      <c r="I15" s="4"/>
      <c r="J15" s="28"/>
      <c r="K15" s="1"/>
      <c r="L15" s="1"/>
      <c r="X15" s="1"/>
      <c r="AC15" t="s">
        <v>850</v>
      </c>
      <c r="AD15" s="33">
        <f>SUMIF($D$3:$D$5001,4,$E$3:$E$5001)</f>
        <v>0</v>
      </c>
      <c r="AE15" s="4"/>
      <c r="AF15" s="4"/>
      <c r="AG15" s="33"/>
      <c r="AH15" s="33">
        <f>SUM(AD15:AG15)</f>
        <v>0</v>
      </c>
      <c r="AI15">
        <v>0</v>
      </c>
      <c r="AJ15" s="15">
        <f t="shared" si="2"/>
        <v>0</v>
      </c>
      <c r="AK15" s="4">
        <f>AH15*$AF6</f>
        <v>0</v>
      </c>
    </row>
    <row r="16" spans="1:43" x14ac:dyDescent="0.3">
      <c r="B16" s="27"/>
      <c r="C16" s="91"/>
      <c r="D16" s="27"/>
      <c r="E16" s="32"/>
      <c r="F16" s="32"/>
      <c r="G16" s="32"/>
      <c r="H16" s="32"/>
      <c r="I16" s="4"/>
      <c r="J16" s="28"/>
      <c r="K16" s="1"/>
      <c r="L16" s="1"/>
      <c r="X16" s="1"/>
      <c r="AC16" t="s">
        <v>851</v>
      </c>
      <c r="AD16" s="33">
        <f>SUMIF($D$3:$D$5001,5,$E$3:$E$5001)</f>
        <v>0</v>
      </c>
      <c r="AE16" s="4"/>
      <c r="AF16" s="4"/>
      <c r="AG16" s="33"/>
      <c r="AH16" s="33">
        <f>SUM(AD16:AG16)</f>
        <v>0</v>
      </c>
      <c r="AJ16" s="15">
        <f t="shared" si="2"/>
        <v>0</v>
      </c>
      <c r="AK16" s="4">
        <f>AH16*$AF7</f>
        <v>0</v>
      </c>
    </row>
    <row r="17" spans="2:37" x14ac:dyDescent="0.3">
      <c r="B17" s="27"/>
      <c r="C17" s="91"/>
      <c r="D17" s="27"/>
      <c r="E17" s="32"/>
      <c r="F17" s="32"/>
      <c r="G17" s="32"/>
      <c r="H17" s="32"/>
      <c r="I17" s="4"/>
      <c r="J17" s="28"/>
      <c r="K17" s="1"/>
      <c r="L17" s="1"/>
      <c r="X17" s="1"/>
      <c r="AC17" t="s">
        <v>853</v>
      </c>
      <c r="AD17" s="33">
        <f>SUM(AD12:AD16)</f>
        <v>0</v>
      </c>
      <c r="AE17" s="33">
        <f>SUM(AE12:AE16)</f>
        <v>0</v>
      </c>
      <c r="AF17" s="33">
        <f>SUM(AF12:AF16)</f>
        <v>0</v>
      </c>
      <c r="AG17" s="33">
        <f t="shared" ref="AG17:AH17" si="3">SUM(AG12:AG16)</f>
        <v>0</v>
      </c>
      <c r="AH17" s="33">
        <f t="shared" si="3"/>
        <v>0</v>
      </c>
      <c r="AI17" s="33">
        <f>SUM(AI12:AI16)</f>
        <v>0</v>
      </c>
      <c r="AJ17" s="15">
        <f t="shared" si="2"/>
        <v>0</v>
      </c>
      <c r="AK17" s="4">
        <f>SUM(AK12:AK16)</f>
        <v>0</v>
      </c>
    </row>
    <row r="18" spans="2:37" x14ac:dyDescent="0.3">
      <c r="B18" s="27"/>
      <c r="C18" s="91"/>
      <c r="D18" s="27"/>
      <c r="E18" s="32"/>
      <c r="F18" s="32"/>
      <c r="G18" s="32"/>
      <c r="H18" s="32"/>
      <c r="I18" s="4"/>
      <c r="J18" s="28"/>
      <c r="K18" s="1"/>
      <c r="L18" s="1"/>
      <c r="X18" s="1"/>
      <c r="AD18" s="33"/>
      <c r="AE18" s="33"/>
      <c r="AF18" s="33"/>
      <c r="AG18" t="s">
        <v>854</v>
      </c>
      <c r="AH18" s="33">
        <f>AH17</f>
        <v>0</v>
      </c>
      <c r="AI18" s="15"/>
      <c r="AK18" s="4">
        <f>AH18*245*AE3</f>
        <v>0</v>
      </c>
    </row>
    <row r="19" spans="2:37" x14ac:dyDescent="0.3">
      <c r="B19" s="27"/>
      <c r="C19" s="91"/>
      <c r="D19" s="27"/>
      <c r="E19" s="32"/>
      <c r="F19" s="32"/>
      <c r="G19" s="32"/>
      <c r="H19" s="32"/>
      <c r="I19" s="32"/>
      <c r="J19" s="94"/>
      <c r="K19" s="95"/>
      <c r="L19" s="1"/>
      <c r="M19" s="94"/>
      <c r="N19" s="94"/>
      <c r="O19" s="94"/>
      <c r="P19" s="94"/>
      <c r="Q19" s="94"/>
      <c r="R19" s="94"/>
      <c r="S19" s="94"/>
      <c r="T19" s="94"/>
      <c r="U19" s="94"/>
      <c r="V19" s="94"/>
      <c r="W19" s="94"/>
      <c r="X19" s="94"/>
      <c r="Y19" s="94"/>
      <c r="AD19" s="34"/>
      <c r="AE19" s="34"/>
      <c r="AF19" s="34"/>
      <c r="AG19" t="s">
        <v>96</v>
      </c>
      <c r="AH19" s="34"/>
      <c r="AK19" s="15">
        <f>SUM(AK17:AK18)</f>
        <v>0</v>
      </c>
    </row>
    <row r="20" spans="2:37" x14ac:dyDescent="0.3">
      <c r="B20" s="27"/>
      <c r="C20" s="91"/>
      <c r="D20" s="27"/>
      <c r="E20" s="32"/>
      <c r="F20" s="32"/>
      <c r="G20" s="32"/>
      <c r="H20" s="32"/>
      <c r="I20" s="4"/>
      <c r="J20" s="28"/>
      <c r="K20" s="1"/>
      <c r="L20" s="1"/>
      <c r="X20" s="1"/>
      <c r="AD20" s="34"/>
    </row>
    <row r="21" spans="2:37" x14ac:dyDescent="0.3">
      <c r="B21" s="1"/>
      <c r="C21" s="1"/>
      <c r="D21" s="1"/>
      <c r="E21" s="32"/>
      <c r="F21" s="32"/>
      <c r="G21" s="32"/>
      <c r="H21" s="32"/>
      <c r="I21" s="4"/>
      <c r="K21" s="1"/>
      <c r="L21" s="1"/>
      <c r="X21" s="1"/>
      <c r="AD21" s="35" t="s">
        <v>874</v>
      </c>
      <c r="AE21" s="28" t="s">
        <v>876</v>
      </c>
      <c r="AG21" s="28" t="s">
        <v>877</v>
      </c>
    </row>
    <row r="22" spans="2:37" x14ac:dyDescent="0.3">
      <c r="B22" s="1"/>
      <c r="C22" s="1"/>
      <c r="D22" s="1"/>
      <c r="E22" s="32"/>
      <c r="F22" s="32"/>
      <c r="G22" s="32"/>
      <c r="H22" s="32"/>
      <c r="I22" s="32"/>
      <c r="J22" s="32"/>
      <c r="K22" s="32"/>
      <c r="L22" s="32"/>
      <c r="M22" s="32"/>
      <c r="N22" s="32"/>
      <c r="O22" s="32"/>
      <c r="P22" s="32"/>
      <c r="Q22" s="32"/>
      <c r="R22" s="32"/>
      <c r="S22" s="32"/>
      <c r="T22" s="32"/>
      <c r="U22" s="32"/>
      <c r="V22" s="32"/>
      <c r="W22" s="32"/>
      <c r="X22" s="32"/>
      <c r="Y22" s="32"/>
      <c r="AC22" t="s">
        <v>844</v>
      </c>
      <c r="AD22" s="35" t="s">
        <v>841</v>
      </c>
      <c r="AE22" s="28" t="s">
        <v>841</v>
      </c>
      <c r="AF22" t="s">
        <v>6</v>
      </c>
      <c r="AG22" s="28" t="s">
        <v>852</v>
      </c>
    </row>
    <row r="23" spans="2:37" x14ac:dyDescent="0.3">
      <c r="B23" s="1"/>
      <c r="C23" s="1"/>
      <c r="D23" s="1"/>
      <c r="E23" s="32"/>
      <c r="F23" s="32"/>
      <c r="G23" s="32"/>
      <c r="H23" s="32"/>
      <c r="I23" s="4"/>
      <c r="K23" s="1"/>
      <c r="L23" s="1"/>
      <c r="X23" s="1"/>
      <c r="AC23" t="s">
        <v>847</v>
      </c>
      <c r="AD23" s="33">
        <f>SUMIF($D$3:$D$5001,1,$F$3:$F$5001)</f>
        <v>0</v>
      </c>
      <c r="AF23" s="15">
        <f>AD23-AE23</f>
        <v>0</v>
      </c>
      <c r="AG23" s="4">
        <f>AD23*AD3</f>
        <v>0</v>
      </c>
    </row>
    <row r="24" spans="2:37" x14ac:dyDescent="0.3">
      <c r="B24" s="1"/>
      <c r="C24" s="1"/>
      <c r="D24" s="1"/>
      <c r="E24" s="32"/>
      <c r="F24" s="32"/>
      <c r="G24" s="32"/>
      <c r="H24" s="32"/>
      <c r="I24" s="4"/>
      <c r="K24" s="1"/>
      <c r="L24" s="1"/>
      <c r="X24" s="1"/>
      <c r="AC24" t="s">
        <v>848</v>
      </c>
      <c r="AD24" s="33">
        <f>SUMIF($D$3:$D$5001,2,$F$3:$F$5001)</f>
        <v>0</v>
      </c>
      <c r="AF24" s="15">
        <f t="shared" ref="AF24:AF27" si="4">AD24-AE24</f>
        <v>0</v>
      </c>
      <c r="AG24" s="4">
        <f>AD24*AD4</f>
        <v>0</v>
      </c>
    </row>
    <row r="25" spans="2:37" x14ac:dyDescent="0.3">
      <c r="B25" s="1"/>
      <c r="C25" s="1"/>
      <c r="D25" s="1"/>
      <c r="E25" s="32"/>
      <c r="F25" s="32"/>
      <c r="G25" s="32"/>
      <c r="H25" s="32"/>
      <c r="I25" s="4"/>
      <c r="K25" s="1"/>
      <c r="L25" s="1"/>
      <c r="X25" s="1"/>
      <c r="AC25" t="s">
        <v>849</v>
      </c>
      <c r="AD25" s="33">
        <f>SUMIF($D$3:$D$5001,3,$F$3:$F$5001)</f>
        <v>0</v>
      </c>
      <c r="AF25" s="15">
        <f t="shared" si="4"/>
        <v>0</v>
      </c>
      <c r="AG25" s="4">
        <f>AD25*AD5</f>
        <v>0</v>
      </c>
    </row>
    <row r="26" spans="2:37" x14ac:dyDescent="0.3">
      <c r="B26" s="1"/>
      <c r="C26" s="1"/>
      <c r="D26" s="1"/>
      <c r="E26" s="32"/>
      <c r="F26" s="32"/>
      <c r="G26" s="32"/>
      <c r="H26" s="32"/>
      <c r="I26" s="4"/>
      <c r="K26" s="1"/>
      <c r="L26" s="1"/>
      <c r="X26" s="1"/>
      <c r="AC26" t="s">
        <v>850</v>
      </c>
      <c r="AD26" s="33">
        <f>SUMIF($D$3:$D$5001,4,$F$3:$F$5001)</f>
        <v>0</v>
      </c>
      <c r="AF26" s="15">
        <f t="shared" si="4"/>
        <v>0</v>
      </c>
      <c r="AG26" s="4">
        <f>AD26*AD6</f>
        <v>0</v>
      </c>
    </row>
    <row r="27" spans="2:37" x14ac:dyDescent="0.3">
      <c r="B27" s="1"/>
      <c r="C27" s="1"/>
      <c r="D27" s="1"/>
      <c r="E27" s="32"/>
      <c r="F27" s="32"/>
      <c r="G27" s="32"/>
      <c r="H27" s="32"/>
      <c r="I27" s="4"/>
      <c r="K27" s="1"/>
      <c r="L27" s="1"/>
      <c r="X27" s="1"/>
      <c r="AC27" t="s">
        <v>851</v>
      </c>
      <c r="AD27" s="33">
        <f>SUMIF($D$3:$D$5001,5,$F$3:$F$5001)</f>
        <v>0</v>
      </c>
      <c r="AF27" s="15">
        <f t="shared" si="4"/>
        <v>0</v>
      </c>
      <c r="AG27" s="4">
        <f>AD27*AD7</f>
        <v>0</v>
      </c>
    </row>
    <row r="28" spans="2:37" x14ac:dyDescent="0.3">
      <c r="B28" s="1"/>
      <c r="C28" s="1"/>
      <c r="D28" s="1"/>
      <c r="E28" s="32"/>
      <c r="F28" s="32"/>
      <c r="G28" s="32"/>
      <c r="H28" s="32"/>
      <c r="I28" s="4"/>
      <c r="K28" s="1"/>
      <c r="L28" s="1"/>
      <c r="X28" s="1"/>
      <c r="AC28" t="s">
        <v>96</v>
      </c>
      <c r="AD28" s="34">
        <f>SUM(AD23:AD27)</f>
        <v>0</v>
      </c>
      <c r="AE28" s="34">
        <f t="shared" ref="AE28:AF28" si="5">SUM(AE23:AE27)</f>
        <v>0</v>
      </c>
      <c r="AF28" s="34">
        <f t="shared" si="5"/>
        <v>0</v>
      </c>
      <c r="AG28" s="15">
        <f>SUM(AG23:AG27)</f>
        <v>0</v>
      </c>
    </row>
    <row r="29" spans="2:37" x14ac:dyDescent="0.3">
      <c r="B29" s="1"/>
      <c r="C29" s="1"/>
      <c r="D29" s="1"/>
      <c r="E29" s="32"/>
      <c r="F29" s="32"/>
      <c r="G29" s="32"/>
      <c r="H29" s="32"/>
      <c r="I29" s="4"/>
      <c r="K29" s="1"/>
      <c r="L29" s="1"/>
      <c r="X29" s="1"/>
      <c r="AD29" s="34"/>
    </row>
    <row r="30" spans="2:37" x14ac:dyDescent="0.3">
      <c r="B30" s="1"/>
      <c r="C30" s="1"/>
      <c r="D30" s="1"/>
      <c r="E30" s="32"/>
      <c r="F30" s="32"/>
      <c r="G30" s="32"/>
      <c r="H30" s="32"/>
      <c r="I30" s="4"/>
      <c r="K30" s="1"/>
      <c r="L30" s="1"/>
      <c r="X30" s="1"/>
      <c r="AD30" s="35" t="s">
        <v>873</v>
      </c>
      <c r="AE30" s="28" t="s">
        <v>878</v>
      </c>
      <c r="AG30" s="28" t="s">
        <v>877</v>
      </c>
    </row>
    <row r="31" spans="2:37" x14ac:dyDescent="0.3">
      <c r="B31" s="1"/>
      <c r="C31" s="1"/>
      <c r="D31" s="1"/>
      <c r="E31" s="32"/>
      <c r="F31" s="32"/>
      <c r="G31" s="32"/>
      <c r="H31" s="32"/>
      <c r="I31" s="4"/>
      <c r="K31" s="1"/>
      <c r="L31" s="1"/>
      <c r="X31" s="1"/>
      <c r="AC31" t="s">
        <v>844</v>
      </c>
      <c r="AD31" s="35" t="s">
        <v>841</v>
      </c>
      <c r="AE31" s="28" t="s">
        <v>841</v>
      </c>
      <c r="AF31" t="s">
        <v>6</v>
      </c>
      <c r="AG31" s="28" t="s">
        <v>852</v>
      </c>
    </row>
    <row r="32" spans="2:37" x14ac:dyDescent="0.3">
      <c r="B32" s="1"/>
      <c r="C32" s="1"/>
      <c r="D32" s="1"/>
      <c r="E32" s="32"/>
      <c r="F32" s="32"/>
      <c r="G32" s="32"/>
      <c r="H32" s="32"/>
      <c r="I32" s="4"/>
      <c r="K32" s="1"/>
      <c r="L32" s="1"/>
      <c r="X32" s="1"/>
      <c r="AC32" t="s">
        <v>847</v>
      </c>
      <c r="AD32" s="33">
        <f>SUMIF($D$3:$D$5001,1,$G$3:$G$5001)</f>
        <v>0</v>
      </c>
      <c r="AE32" s="4"/>
      <c r="AF32" s="15">
        <f>AD32-AE32</f>
        <v>0</v>
      </c>
      <c r="AG32" s="4">
        <f>AD32*AD3</f>
        <v>0</v>
      </c>
    </row>
    <row r="33" spans="2:33" x14ac:dyDescent="0.3">
      <c r="B33" s="1"/>
      <c r="C33" s="1"/>
      <c r="D33" s="1"/>
      <c r="E33" s="32"/>
      <c r="F33" s="32"/>
      <c r="G33" s="32"/>
      <c r="H33" s="32"/>
      <c r="I33" s="4"/>
      <c r="K33" s="1"/>
      <c r="L33" s="1"/>
      <c r="X33" s="1"/>
      <c r="AC33" t="s">
        <v>848</v>
      </c>
      <c r="AD33" s="33">
        <f>SUMIF($D$3:$D$5001,2,$G$3:$G$5001)</f>
        <v>0</v>
      </c>
      <c r="AE33" s="4"/>
      <c r="AF33" s="15">
        <f t="shared" ref="AF33:AF36" si="6">AD33-AE33</f>
        <v>0</v>
      </c>
      <c r="AG33" s="4">
        <f>AD33*AD4</f>
        <v>0</v>
      </c>
    </row>
    <row r="34" spans="2:33" x14ac:dyDescent="0.3">
      <c r="B34" s="1"/>
      <c r="C34" s="1"/>
      <c r="D34" s="1"/>
      <c r="E34" s="32"/>
      <c r="F34" s="32"/>
      <c r="G34" s="32"/>
      <c r="H34" s="32"/>
      <c r="I34" s="4"/>
      <c r="K34" s="1"/>
      <c r="L34" s="1"/>
      <c r="X34" s="1"/>
      <c r="AC34" t="s">
        <v>849</v>
      </c>
      <c r="AD34" s="33">
        <f>SUMIF($D$3:$D$5001,3,$G$3:$G$5001)</f>
        <v>0</v>
      </c>
      <c r="AE34" s="4"/>
      <c r="AF34" s="15">
        <f t="shared" si="6"/>
        <v>0</v>
      </c>
      <c r="AG34" s="4">
        <f>AD34*AD5</f>
        <v>0</v>
      </c>
    </row>
    <row r="35" spans="2:33" x14ac:dyDescent="0.3">
      <c r="B35" s="1"/>
      <c r="C35" s="1"/>
      <c r="D35" s="1"/>
      <c r="E35" s="32"/>
      <c r="F35" s="32"/>
      <c r="G35" s="32"/>
      <c r="H35" s="32"/>
      <c r="I35" s="4"/>
      <c r="K35" s="1"/>
      <c r="L35" s="1"/>
      <c r="X35" s="1"/>
      <c r="AC35" t="s">
        <v>850</v>
      </c>
      <c r="AD35" s="33">
        <f>SUMIF($D$3:$D$5001,4,$G$3:$G$5001)</f>
        <v>0</v>
      </c>
      <c r="AE35" s="4"/>
      <c r="AF35" s="15">
        <f t="shared" si="6"/>
        <v>0</v>
      </c>
      <c r="AG35" s="4">
        <f>AD35*AD6</f>
        <v>0</v>
      </c>
    </row>
    <row r="36" spans="2:33" x14ac:dyDescent="0.3">
      <c r="B36" s="1"/>
      <c r="C36" s="1"/>
      <c r="D36" s="1"/>
      <c r="E36" s="32"/>
      <c r="F36" s="32"/>
      <c r="G36" s="32"/>
      <c r="H36" s="32"/>
      <c r="I36" s="4"/>
      <c r="K36" s="1"/>
      <c r="L36" s="1"/>
      <c r="X36" s="1"/>
      <c r="AC36" t="s">
        <v>851</v>
      </c>
      <c r="AD36" s="33">
        <f>SUMIF($D$3:$D$5001,5,$G$3:$G$5001)</f>
        <v>0</v>
      </c>
      <c r="AE36" s="4"/>
      <c r="AF36" s="15">
        <f t="shared" si="6"/>
        <v>0</v>
      </c>
      <c r="AG36" s="4">
        <f>AD36*AD7</f>
        <v>0</v>
      </c>
    </row>
    <row r="37" spans="2:33" x14ac:dyDescent="0.3">
      <c r="B37" s="1"/>
      <c r="C37" s="1"/>
      <c r="D37" s="1"/>
      <c r="E37" s="32"/>
      <c r="F37" s="32"/>
      <c r="G37" s="32"/>
      <c r="H37" s="32"/>
      <c r="I37" s="4"/>
      <c r="K37" s="1"/>
      <c r="L37" s="1"/>
      <c r="X37" s="1"/>
      <c r="AC37" t="s">
        <v>96</v>
      </c>
      <c r="AD37" s="34">
        <f>SUM(AD32:AD36)</f>
        <v>0</v>
      </c>
      <c r="AE37" s="34">
        <f t="shared" ref="AE37:AF37" si="7">SUM(AE32:AE36)</f>
        <v>0</v>
      </c>
      <c r="AF37" s="34">
        <f t="shared" si="7"/>
        <v>0</v>
      </c>
      <c r="AG37" s="15">
        <f>SUM(AG32:AG36)</f>
        <v>0</v>
      </c>
    </row>
    <row r="38" spans="2:33" x14ac:dyDescent="0.3">
      <c r="B38" s="1"/>
      <c r="C38" s="1"/>
      <c r="D38" s="1"/>
      <c r="E38" s="32"/>
      <c r="F38" s="32"/>
      <c r="G38" s="32"/>
      <c r="H38" s="32"/>
      <c r="I38" s="4"/>
      <c r="K38" s="1"/>
      <c r="L38" s="1"/>
      <c r="X38" s="1"/>
      <c r="AD38" s="34"/>
    </row>
    <row r="39" spans="2:33" x14ac:dyDescent="0.3">
      <c r="B39" s="1"/>
      <c r="C39" s="1"/>
      <c r="D39" s="1"/>
      <c r="E39" s="32"/>
      <c r="F39" s="32"/>
      <c r="G39" s="32"/>
      <c r="H39" s="32"/>
      <c r="I39" s="4"/>
      <c r="K39" s="1"/>
      <c r="L39" s="1"/>
      <c r="X39" s="1"/>
      <c r="AD39" s="35" t="s">
        <v>96</v>
      </c>
      <c r="AE39" s="28" t="s">
        <v>879</v>
      </c>
    </row>
    <row r="40" spans="2:33" x14ac:dyDescent="0.3">
      <c r="B40" s="1"/>
      <c r="C40" s="1"/>
      <c r="D40" s="1"/>
      <c r="E40" s="32"/>
      <c r="F40" s="32"/>
      <c r="G40" s="32"/>
      <c r="H40" s="32"/>
      <c r="I40" s="4"/>
      <c r="K40" s="1"/>
      <c r="L40" s="1"/>
      <c r="X40" s="1"/>
      <c r="AC40" t="s">
        <v>844</v>
      </c>
      <c r="AD40" s="35" t="s">
        <v>841</v>
      </c>
      <c r="AE40" t="s">
        <v>852</v>
      </c>
    </row>
    <row r="41" spans="2:33" x14ac:dyDescent="0.3">
      <c r="B41" s="1"/>
      <c r="C41" s="1"/>
      <c r="D41" s="1"/>
      <c r="E41" s="32"/>
      <c r="F41" s="32"/>
      <c r="G41" s="32"/>
      <c r="H41" s="32"/>
      <c r="I41" s="4"/>
      <c r="K41" s="1"/>
      <c r="L41" s="1"/>
      <c r="X41" s="1"/>
      <c r="AC41" t="s">
        <v>847</v>
      </c>
      <c r="AD41" s="33">
        <f>AH12+AD23+AD32</f>
        <v>0</v>
      </c>
      <c r="AE41" s="4">
        <f>AK12+AG23+AG32</f>
        <v>0</v>
      </c>
    </row>
    <row r="42" spans="2:33" x14ac:dyDescent="0.3">
      <c r="B42" s="1"/>
      <c r="C42" s="1"/>
      <c r="D42" s="1"/>
      <c r="E42" s="32"/>
      <c r="F42" s="32"/>
      <c r="G42" s="32"/>
      <c r="H42" s="32"/>
      <c r="I42" s="4"/>
      <c r="K42" s="1"/>
      <c r="L42" s="1"/>
      <c r="X42" s="1"/>
      <c r="AC42" t="s">
        <v>848</v>
      </c>
      <c r="AD42" s="33">
        <f t="shared" ref="AD42:AD45" si="8">AH13+AD24+AD33</f>
        <v>0</v>
      </c>
      <c r="AE42" s="4">
        <f>AK13+AG24+AG33</f>
        <v>0</v>
      </c>
    </row>
    <row r="43" spans="2:33" x14ac:dyDescent="0.3">
      <c r="B43" s="1"/>
      <c r="C43" s="1"/>
      <c r="D43" s="1"/>
      <c r="E43" s="32"/>
      <c r="F43" s="32"/>
      <c r="G43" s="32"/>
      <c r="H43" s="32"/>
      <c r="I43" s="4"/>
      <c r="K43" s="1"/>
      <c r="L43" s="1"/>
      <c r="X43" s="1"/>
      <c r="AC43" t="s">
        <v>849</v>
      </c>
      <c r="AD43" s="33">
        <f t="shared" si="8"/>
        <v>0</v>
      </c>
      <c r="AE43" s="4">
        <f>AK14+AG25+AG34</f>
        <v>0</v>
      </c>
    </row>
    <row r="44" spans="2:33" x14ac:dyDescent="0.3">
      <c r="B44" s="1"/>
      <c r="C44" s="1"/>
      <c r="D44" s="1"/>
      <c r="E44" s="32"/>
      <c r="F44" s="32"/>
      <c r="G44" s="32"/>
      <c r="H44" s="32"/>
      <c r="I44" s="4"/>
      <c r="K44" s="1"/>
      <c r="L44" s="1"/>
      <c r="X44" s="1"/>
      <c r="AC44" t="s">
        <v>850</v>
      </c>
      <c r="AD44" s="33">
        <f t="shared" si="8"/>
        <v>0</v>
      </c>
      <c r="AE44" s="4">
        <f>AK15+AG26+AG35</f>
        <v>0</v>
      </c>
    </row>
    <row r="45" spans="2:33" x14ac:dyDescent="0.3">
      <c r="B45" s="1"/>
      <c r="C45" s="1"/>
      <c r="D45" s="1"/>
      <c r="E45" s="32"/>
      <c r="F45" s="32"/>
      <c r="G45" s="32"/>
      <c r="H45" s="32"/>
      <c r="I45" s="4"/>
      <c r="K45" s="1"/>
      <c r="L45" s="1"/>
      <c r="X45" s="1"/>
      <c r="AC45" t="s">
        <v>851</v>
      </c>
      <c r="AD45" s="33">
        <f t="shared" si="8"/>
        <v>0</v>
      </c>
      <c r="AE45" s="4">
        <f>AK16+AG27+AG36</f>
        <v>0</v>
      </c>
    </row>
    <row r="46" spans="2:33" x14ac:dyDescent="0.3">
      <c r="B46" s="1"/>
      <c r="C46" s="1"/>
      <c r="D46" s="1"/>
      <c r="E46" s="32"/>
      <c r="F46" s="32"/>
      <c r="G46" s="32"/>
      <c r="H46" s="32"/>
      <c r="I46" s="4"/>
      <c r="K46" s="1"/>
      <c r="L46" s="1"/>
      <c r="X46" s="1"/>
      <c r="AC46" t="s">
        <v>853</v>
      </c>
      <c r="AD46" s="33">
        <f>SUM(AD41:AD45)</f>
        <v>0</v>
      </c>
      <c r="AE46" s="4">
        <f>SUM(AE41:AE45)</f>
        <v>0</v>
      </c>
    </row>
    <row r="47" spans="2:33" x14ac:dyDescent="0.3">
      <c r="B47" s="1"/>
      <c r="C47" s="1"/>
      <c r="D47" s="1"/>
      <c r="E47" s="32"/>
      <c r="F47" s="32"/>
      <c r="G47" s="32"/>
      <c r="H47" s="32"/>
      <c r="I47" s="4"/>
      <c r="K47" s="1"/>
      <c r="L47" s="1"/>
      <c r="X47" s="1"/>
      <c r="AC47" t="s">
        <v>854</v>
      </c>
      <c r="AD47" s="33"/>
      <c r="AE47" s="4">
        <f>AK18</f>
        <v>0</v>
      </c>
    </row>
    <row r="48" spans="2:33" x14ac:dyDescent="0.3">
      <c r="B48" s="1"/>
      <c r="C48" s="1"/>
      <c r="D48" s="1"/>
      <c r="E48" s="32"/>
      <c r="F48" s="32"/>
      <c r="G48" s="32"/>
      <c r="H48" s="32"/>
      <c r="I48" s="4"/>
      <c r="K48" s="1"/>
      <c r="L48" s="1"/>
      <c r="X48" s="1"/>
      <c r="AC48" t="s">
        <v>96</v>
      </c>
      <c r="AD48" s="34">
        <f>AD46</f>
        <v>0</v>
      </c>
      <c r="AE48" s="15">
        <f>SUM(AE46:AE47)</f>
        <v>0</v>
      </c>
    </row>
    <row r="49" spans="1:24" x14ac:dyDescent="0.3">
      <c r="B49" s="1"/>
      <c r="C49" s="1"/>
      <c r="D49" s="1"/>
      <c r="E49" s="32"/>
      <c r="F49" s="32"/>
      <c r="G49" s="32"/>
      <c r="H49" s="32"/>
      <c r="I49" s="4"/>
      <c r="K49" s="1"/>
      <c r="L49" s="1"/>
      <c r="X49" s="1"/>
    </row>
    <row r="50" spans="1:24" x14ac:dyDescent="0.3">
      <c r="B50" s="27"/>
      <c r="C50" s="91"/>
      <c r="D50" s="27"/>
      <c r="E50" s="32"/>
      <c r="F50" s="32"/>
      <c r="G50" s="32"/>
      <c r="H50" s="32"/>
      <c r="I50" s="4"/>
      <c r="J50" s="28"/>
      <c r="K50" s="1"/>
      <c r="L50" s="1"/>
      <c r="X50" s="1"/>
    </row>
    <row r="51" spans="1:24" x14ac:dyDescent="0.3">
      <c r="B51" s="27"/>
      <c r="C51" s="91"/>
      <c r="D51" s="27"/>
      <c r="E51" s="32"/>
      <c r="F51" s="32"/>
      <c r="G51" s="32"/>
      <c r="H51" s="32"/>
      <c r="I51" s="4"/>
      <c r="J51" s="28"/>
      <c r="K51" s="1"/>
      <c r="L51" s="1"/>
      <c r="X51" s="1"/>
    </row>
    <row r="52" spans="1:24" x14ac:dyDescent="0.3">
      <c r="A52" s="1"/>
      <c r="B52" s="1"/>
      <c r="C52" s="1"/>
      <c r="D52" s="1"/>
      <c r="E52" s="1"/>
      <c r="G52" s="1"/>
      <c r="H52" s="1"/>
      <c r="T52" s="1"/>
      <c r="U52" s="1"/>
      <c r="V52" s="1"/>
    </row>
    <row r="53" spans="1:24" x14ac:dyDescent="0.3">
      <c r="A53" s="1"/>
      <c r="B53" s="1"/>
      <c r="C53" s="1"/>
      <c r="D53" s="1"/>
      <c r="E53" s="1"/>
      <c r="G53" s="1"/>
      <c r="H53" s="1"/>
      <c r="T53" s="1"/>
      <c r="U53" s="1"/>
      <c r="V53" s="1"/>
    </row>
    <row r="54" spans="1:24" x14ac:dyDescent="0.3">
      <c r="A54" s="1"/>
      <c r="B54" s="1"/>
      <c r="C54" s="1"/>
      <c r="D54" s="1"/>
      <c r="E54" s="1"/>
      <c r="G54" s="1"/>
      <c r="H54" s="1"/>
      <c r="T54" s="1"/>
      <c r="U54" s="1"/>
      <c r="V54" s="1"/>
    </row>
    <row r="55" spans="1:24" x14ac:dyDescent="0.3">
      <c r="A55" s="1"/>
      <c r="B55" s="1"/>
      <c r="C55" s="1"/>
      <c r="D55" s="1"/>
      <c r="E55" s="1"/>
      <c r="G55" s="1"/>
      <c r="H55" s="1"/>
      <c r="T55" s="1"/>
      <c r="U55" s="1"/>
      <c r="V55" s="1"/>
    </row>
    <row r="56" spans="1:24" x14ac:dyDescent="0.3">
      <c r="A56" s="1"/>
      <c r="B56" s="1"/>
      <c r="C56" s="1"/>
      <c r="D56" s="1"/>
      <c r="E56" s="1"/>
      <c r="G56" s="1"/>
      <c r="H56" s="1"/>
      <c r="T56" s="1"/>
      <c r="U56" s="1"/>
      <c r="V56" s="1"/>
    </row>
    <row r="57" spans="1:24" x14ac:dyDescent="0.3">
      <c r="A57" s="1"/>
      <c r="B57" s="1"/>
      <c r="C57" s="1"/>
      <c r="D57" s="1"/>
      <c r="E57" s="1"/>
      <c r="G57" s="1"/>
      <c r="H57" s="1"/>
      <c r="T57" s="1"/>
      <c r="U57" s="1"/>
      <c r="V57" s="1"/>
    </row>
    <row r="58" spans="1:24" x14ac:dyDescent="0.3">
      <c r="A58" s="1"/>
      <c r="B58" s="1"/>
      <c r="C58" s="1"/>
      <c r="D58" s="1"/>
      <c r="E58" s="1"/>
      <c r="G58" s="1"/>
      <c r="H58" s="1"/>
      <c r="T58" s="1"/>
      <c r="U58" s="1"/>
      <c r="V58" s="1"/>
    </row>
    <row r="59" spans="1:24" x14ac:dyDescent="0.3">
      <c r="A59" s="1"/>
      <c r="B59" s="1"/>
      <c r="C59" s="1"/>
      <c r="D59" s="1"/>
      <c r="E59" s="1"/>
      <c r="G59" s="1"/>
      <c r="H59" s="1"/>
      <c r="T59" s="1"/>
      <c r="U59" s="1"/>
      <c r="V59" s="1"/>
    </row>
    <row r="60" spans="1:24" x14ac:dyDescent="0.3">
      <c r="A60" s="1"/>
      <c r="B60" s="1"/>
      <c r="C60" s="1"/>
      <c r="D60" s="1"/>
      <c r="E60" s="1"/>
      <c r="G60" s="1"/>
      <c r="H60" s="1"/>
      <c r="T60" s="1"/>
      <c r="U60" s="1"/>
      <c r="V60" s="1"/>
    </row>
    <row r="61" spans="1:24" x14ac:dyDescent="0.3">
      <c r="A61" s="1"/>
      <c r="B61" s="1"/>
      <c r="C61" s="1"/>
      <c r="D61" s="1"/>
      <c r="E61" s="1"/>
      <c r="G61" s="1"/>
      <c r="H61" s="1"/>
      <c r="T61" s="1"/>
      <c r="U61" s="1"/>
      <c r="V61" s="1"/>
    </row>
    <row r="62" spans="1:24" x14ac:dyDescent="0.3">
      <c r="A62" s="1"/>
      <c r="B62" s="1"/>
      <c r="C62" s="1"/>
      <c r="D62" s="1"/>
      <c r="E62" s="1"/>
      <c r="G62" s="1"/>
      <c r="H62" s="1"/>
      <c r="T62" s="1"/>
      <c r="U62" s="1"/>
      <c r="V62" s="1"/>
    </row>
    <row r="63" spans="1:24" x14ac:dyDescent="0.3">
      <c r="A63" s="1"/>
      <c r="B63" s="1"/>
      <c r="C63" s="1"/>
      <c r="D63" s="1"/>
      <c r="E63" s="1"/>
      <c r="G63" s="1"/>
      <c r="H63" s="1"/>
      <c r="T63" s="1"/>
      <c r="U63" s="1"/>
      <c r="V63" s="1"/>
    </row>
    <row r="64" spans="1:24" x14ac:dyDescent="0.3">
      <c r="A64" s="1"/>
      <c r="B64" s="1"/>
      <c r="C64" s="1"/>
      <c r="D64" s="1"/>
      <c r="E64" s="1"/>
      <c r="G64" s="1"/>
      <c r="H64" s="1"/>
      <c r="T64" s="1"/>
      <c r="U64" s="1"/>
      <c r="V64" s="1"/>
    </row>
    <row r="65" spans="1:22" x14ac:dyDescent="0.3">
      <c r="A65" s="1"/>
      <c r="B65" s="1"/>
      <c r="C65" s="1"/>
      <c r="D65" s="1"/>
      <c r="E65" s="1"/>
      <c r="G65" s="1"/>
      <c r="H65" s="1"/>
      <c r="T65" s="1"/>
      <c r="U65" s="1"/>
      <c r="V65" s="1"/>
    </row>
    <row r="66" spans="1:22" x14ac:dyDescent="0.3">
      <c r="A66" s="1"/>
      <c r="B66" s="1"/>
      <c r="C66" s="1"/>
      <c r="D66" s="1"/>
      <c r="E66" s="1"/>
      <c r="G66" s="1"/>
      <c r="H66" s="1"/>
      <c r="T66" s="1"/>
      <c r="U66" s="1"/>
      <c r="V66" s="1"/>
    </row>
    <row r="67" spans="1:22" x14ac:dyDescent="0.3">
      <c r="A67" s="1"/>
      <c r="B67" s="1"/>
      <c r="C67" s="1"/>
      <c r="D67" s="1"/>
      <c r="E67" s="1"/>
      <c r="G67" s="1"/>
      <c r="H67" s="1"/>
      <c r="T67" s="1"/>
      <c r="U67" s="1"/>
      <c r="V67" s="1"/>
    </row>
    <row r="68" spans="1:22" x14ac:dyDescent="0.3">
      <c r="A68" s="1"/>
      <c r="B68" s="1"/>
      <c r="C68" s="1"/>
      <c r="D68" s="1"/>
      <c r="E68" s="1"/>
      <c r="G68" s="1"/>
      <c r="H68" s="1"/>
      <c r="T68" s="1"/>
      <c r="U68" s="1"/>
      <c r="V68" s="1"/>
    </row>
    <row r="69" spans="1:22" x14ac:dyDescent="0.3">
      <c r="A69" s="1"/>
      <c r="B69" s="1"/>
      <c r="C69" s="1"/>
      <c r="D69" s="1"/>
      <c r="E69" s="1"/>
      <c r="G69" s="1"/>
      <c r="H69" s="1"/>
      <c r="T69" s="1"/>
      <c r="U69" s="1"/>
      <c r="V69" s="1"/>
    </row>
    <row r="70" spans="1:22" x14ac:dyDescent="0.3">
      <c r="A70" s="1"/>
      <c r="B70" s="1"/>
      <c r="C70" s="1"/>
      <c r="D70" s="1"/>
      <c r="E70" s="1"/>
      <c r="G70" s="1"/>
      <c r="H70" s="1"/>
      <c r="T70" s="1"/>
      <c r="U70" s="1"/>
      <c r="V70" s="1"/>
    </row>
    <row r="71" spans="1:22" x14ac:dyDescent="0.3">
      <c r="A71" s="1"/>
      <c r="B71" s="1"/>
      <c r="C71" s="1"/>
      <c r="D71" s="1"/>
      <c r="E71" s="1"/>
      <c r="G71" s="1"/>
      <c r="H71" s="1"/>
      <c r="T71" s="1"/>
      <c r="U71" s="1"/>
      <c r="V71" s="1"/>
    </row>
    <row r="72" spans="1:22" x14ac:dyDescent="0.3">
      <c r="A72" s="1"/>
      <c r="B72" s="1"/>
      <c r="C72" s="1"/>
      <c r="D72" s="1"/>
      <c r="E72" s="1"/>
      <c r="G72" s="1"/>
      <c r="H72" s="1"/>
      <c r="T72" s="1"/>
      <c r="U72" s="1"/>
      <c r="V72" s="1"/>
    </row>
    <row r="73" spans="1:22" x14ac:dyDescent="0.3">
      <c r="A73" s="1"/>
      <c r="B73" s="1"/>
      <c r="C73" s="1"/>
      <c r="D73" s="1"/>
      <c r="E73" s="1"/>
      <c r="G73" s="1"/>
      <c r="H73" s="1"/>
      <c r="T73" s="1"/>
      <c r="U73" s="1"/>
      <c r="V73" s="1"/>
    </row>
    <row r="74" spans="1:22" x14ac:dyDescent="0.3">
      <c r="A74" s="1"/>
      <c r="B74" s="1"/>
      <c r="C74" s="1"/>
      <c r="D74" s="1"/>
      <c r="E74" s="1"/>
      <c r="G74" s="1"/>
      <c r="H74" s="1"/>
      <c r="T74" s="1"/>
      <c r="U74" s="1"/>
      <c r="V74" s="1"/>
    </row>
    <row r="75" spans="1:22" x14ac:dyDescent="0.3">
      <c r="A75" s="1"/>
      <c r="B75" s="1"/>
      <c r="C75" s="1"/>
      <c r="D75" s="1"/>
      <c r="E75" s="1"/>
      <c r="G75" s="1"/>
      <c r="H75" s="1"/>
      <c r="T75" s="1"/>
      <c r="U75" s="1"/>
      <c r="V75" s="1"/>
    </row>
    <row r="76" spans="1:22" x14ac:dyDescent="0.3">
      <c r="A76" s="1"/>
      <c r="B76" s="1"/>
      <c r="C76" s="1"/>
      <c r="D76" s="1"/>
      <c r="E76" s="1"/>
      <c r="G76" s="1"/>
      <c r="H76" s="1"/>
      <c r="T76" s="1"/>
      <c r="U76" s="1"/>
      <c r="V76" s="1"/>
    </row>
    <row r="77" spans="1:22" x14ac:dyDescent="0.3">
      <c r="A77" s="1"/>
      <c r="B77" s="1"/>
      <c r="C77" s="1"/>
      <c r="D77" s="1"/>
      <c r="E77" s="1"/>
      <c r="G77" s="1"/>
      <c r="H77" s="1"/>
      <c r="T77" s="1"/>
      <c r="U77" s="1"/>
      <c r="V77" s="1"/>
    </row>
    <row r="78" spans="1:22" x14ac:dyDescent="0.3">
      <c r="A78" s="1"/>
      <c r="B78" s="1"/>
      <c r="C78" s="1"/>
      <c r="D78" s="1"/>
      <c r="E78" s="1"/>
      <c r="G78" s="1"/>
      <c r="H78" s="1"/>
      <c r="T78" s="1"/>
      <c r="U78" s="1"/>
      <c r="V78" s="1"/>
    </row>
    <row r="79" spans="1:22" x14ac:dyDescent="0.3">
      <c r="A79" s="1"/>
      <c r="B79" s="1"/>
      <c r="C79" s="1"/>
      <c r="D79" s="1"/>
      <c r="E79" s="1"/>
      <c r="G79" s="1"/>
      <c r="H79" s="1"/>
      <c r="T79" s="1"/>
      <c r="U79" s="1"/>
      <c r="V79" s="1"/>
    </row>
    <row r="80" spans="1:22" x14ac:dyDescent="0.3">
      <c r="A80" s="1"/>
      <c r="B80" s="1"/>
      <c r="C80" s="1"/>
      <c r="D80" s="1"/>
      <c r="E80" s="1"/>
      <c r="G80" s="1"/>
      <c r="H80" s="1"/>
      <c r="T80" s="1"/>
      <c r="U80" s="1"/>
      <c r="V80" s="1"/>
    </row>
    <row r="81" spans="1:22" x14ac:dyDescent="0.3">
      <c r="A81" s="1"/>
      <c r="B81" s="1"/>
      <c r="C81" s="1"/>
      <c r="D81" s="1"/>
      <c r="E81" s="1"/>
      <c r="G81" s="1"/>
      <c r="H81" s="1"/>
      <c r="T81" s="1"/>
      <c r="U81" s="1"/>
      <c r="V81" s="1"/>
    </row>
    <row r="82" spans="1:22" x14ac:dyDescent="0.3">
      <c r="A82" s="1"/>
      <c r="B82" s="1"/>
      <c r="C82" s="1"/>
      <c r="D82" s="1"/>
      <c r="E82" s="1"/>
      <c r="G82" s="1"/>
      <c r="H82" s="1"/>
      <c r="T82" s="1"/>
      <c r="U82" s="1"/>
      <c r="V82" s="1"/>
    </row>
    <row r="83" spans="1:22" x14ac:dyDescent="0.3">
      <c r="A83" s="1"/>
      <c r="B83" s="1"/>
      <c r="C83" s="1"/>
      <c r="D83" s="1"/>
      <c r="E83" s="1"/>
      <c r="G83" s="1"/>
      <c r="H83" s="1"/>
      <c r="T83" s="1"/>
      <c r="U83" s="1"/>
      <c r="V83" s="1"/>
    </row>
    <row r="84" spans="1:22" x14ac:dyDescent="0.3">
      <c r="A84" s="1"/>
      <c r="B84" s="1"/>
      <c r="C84" s="1"/>
      <c r="D84" s="1"/>
      <c r="E84" s="1"/>
      <c r="G84" s="1"/>
      <c r="H84" s="1"/>
      <c r="T84" s="1"/>
      <c r="U84" s="1"/>
      <c r="V84" s="1"/>
    </row>
    <row r="85" spans="1:22" x14ac:dyDescent="0.3">
      <c r="A85" s="1"/>
      <c r="B85" s="1"/>
      <c r="C85" s="1"/>
      <c r="D85" s="1"/>
      <c r="E85" s="1"/>
      <c r="G85" s="1"/>
      <c r="H85" s="1"/>
      <c r="T85" s="1"/>
      <c r="U85" s="1"/>
      <c r="V85" s="1"/>
    </row>
    <row r="86" spans="1:22" x14ac:dyDescent="0.3">
      <c r="A86" s="1"/>
      <c r="B86" s="1"/>
      <c r="C86" s="1"/>
      <c r="D86" s="1"/>
      <c r="E86" s="1"/>
      <c r="G86" s="1"/>
      <c r="H86" s="1"/>
      <c r="T86" s="1"/>
      <c r="U86" s="1"/>
      <c r="V86" s="1"/>
    </row>
    <row r="87" spans="1:22" x14ac:dyDescent="0.3">
      <c r="A87" s="1"/>
      <c r="B87" s="1"/>
      <c r="C87" s="1"/>
      <c r="D87" s="1"/>
      <c r="E87" s="1"/>
      <c r="G87" s="1"/>
      <c r="H87" s="1"/>
      <c r="T87" s="1"/>
      <c r="U87" s="1"/>
      <c r="V87" s="1"/>
    </row>
    <row r="88" spans="1:22" x14ac:dyDescent="0.3">
      <c r="A88" s="1"/>
      <c r="B88" s="1"/>
      <c r="C88" s="1"/>
      <c r="D88" s="1"/>
      <c r="E88" s="1"/>
      <c r="G88" s="1"/>
      <c r="H88" s="1"/>
      <c r="T88" s="1"/>
      <c r="U88" s="1"/>
      <c r="V88" s="1"/>
    </row>
    <row r="89" spans="1:22" x14ac:dyDescent="0.3">
      <c r="A89" s="1"/>
      <c r="B89" s="1"/>
      <c r="C89" s="1"/>
      <c r="D89" s="1"/>
      <c r="E89" s="1"/>
      <c r="G89" s="1"/>
      <c r="H89" s="1"/>
      <c r="T89" s="1"/>
      <c r="U89" s="1"/>
      <c r="V89" s="1"/>
    </row>
    <row r="90" spans="1:22" x14ac:dyDescent="0.3">
      <c r="A90" s="1"/>
      <c r="B90" s="1"/>
      <c r="C90" s="1"/>
      <c r="D90" s="1"/>
      <c r="E90" s="1"/>
      <c r="G90" s="1"/>
      <c r="H90" s="1"/>
      <c r="T90" s="1"/>
      <c r="U90" s="1"/>
      <c r="V90" s="1"/>
    </row>
    <row r="91" spans="1:22" x14ac:dyDescent="0.3">
      <c r="A91" s="1"/>
      <c r="B91" s="1"/>
      <c r="C91" s="1"/>
      <c r="D91" s="1"/>
      <c r="E91" s="1"/>
      <c r="G91" s="1"/>
      <c r="H91" s="1"/>
      <c r="T91" s="1"/>
      <c r="U91" s="1"/>
      <c r="V91" s="1"/>
    </row>
    <row r="92" spans="1:22" x14ac:dyDescent="0.3">
      <c r="A92" s="1"/>
      <c r="B92" s="1"/>
      <c r="C92" s="1"/>
      <c r="D92" s="1"/>
      <c r="E92" s="1"/>
      <c r="G92" s="1"/>
      <c r="H92" s="1"/>
      <c r="T92" s="1"/>
      <c r="U92" s="1"/>
      <c r="V92" s="1"/>
    </row>
    <row r="93" spans="1:22" x14ac:dyDescent="0.3">
      <c r="A93" s="1"/>
      <c r="B93" s="1"/>
      <c r="C93" s="1"/>
      <c r="D93" s="1"/>
      <c r="E93" s="1"/>
      <c r="G93" s="1"/>
      <c r="H93" s="1"/>
      <c r="T93" s="1"/>
      <c r="U93" s="1"/>
      <c r="V93" s="1"/>
    </row>
    <row r="94" spans="1:22" x14ac:dyDescent="0.3">
      <c r="A94" s="1"/>
      <c r="B94" s="1"/>
      <c r="C94" s="1"/>
      <c r="D94" s="1"/>
      <c r="E94" s="1"/>
      <c r="G94" s="1"/>
      <c r="H94" s="1"/>
      <c r="T94" s="1"/>
      <c r="U94" s="1"/>
      <c r="V94" s="1"/>
    </row>
    <row r="95" spans="1:22" x14ac:dyDescent="0.3">
      <c r="A95" s="1"/>
      <c r="B95" s="1"/>
      <c r="C95" s="1"/>
      <c r="D95" s="1"/>
      <c r="E95" s="1"/>
      <c r="G95" s="1"/>
      <c r="H95" s="1"/>
      <c r="T95" s="1"/>
      <c r="U95" s="1"/>
      <c r="V95" s="1"/>
    </row>
    <row r="96" spans="1:22" x14ac:dyDescent="0.3">
      <c r="A96" s="1"/>
      <c r="B96" s="1"/>
      <c r="C96" s="1"/>
      <c r="D96" s="1"/>
      <c r="E96" s="1"/>
      <c r="G96" s="1"/>
      <c r="H96" s="1"/>
      <c r="T96" s="1"/>
      <c r="U96" s="1"/>
      <c r="V96" s="1"/>
    </row>
    <row r="97" spans="1:22" x14ac:dyDescent="0.3">
      <c r="A97" s="1"/>
      <c r="B97" s="1"/>
      <c r="C97" s="1"/>
      <c r="D97" s="1"/>
      <c r="E97" s="1"/>
      <c r="G97" s="1"/>
      <c r="H97" s="1"/>
      <c r="T97" s="1"/>
      <c r="U97" s="1"/>
      <c r="V97" s="1"/>
    </row>
    <row r="98" spans="1:22" x14ac:dyDescent="0.3">
      <c r="A98" s="1"/>
      <c r="B98" s="1"/>
      <c r="C98" s="1"/>
      <c r="D98" s="1"/>
      <c r="E98" s="1"/>
      <c r="G98" s="1"/>
      <c r="H98" s="1"/>
      <c r="T98" s="1"/>
      <c r="U98" s="1"/>
      <c r="V98" s="1"/>
    </row>
    <row r="99" spans="1:22" x14ac:dyDescent="0.3">
      <c r="A99" s="1"/>
      <c r="B99" s="1"/>
      <c r="C99" s="1"/>
      <c r="D99" s="1"/>
      <c r="E99" s="1"/>
      <c r="G99" s="1"/>
      <c r="H99" s="1"/>
      <c r="T99" s="1"/>
      <c r="U99" s="1"/>
      <c r="V99" s="1"/>
    </row>
    <row r="100" spans="1:22" x14ac:dyDescent="0.3">
      <c r="A100" s="1"/>
      <c r="B100" s="1"/>
      <c r="C100" s="1"/>
      <c r="D100" s="1"/>
      <c r="E100" s="1"/>
      <c r="G100" s="1"/>
      <c r="H100" s="1"/>
      <c r="T100" s="1"/>
      <c r="U100" s="1"/>
      <c r="V100" s="1"/>
    </row>
    <row r="101" spans="1:22" x14ac:dyDescent="0.3">
      <c r="A101" s="1"/>
      <c r="B101" s="1"/>
      <c r="C101" s="1"/>
      <c r="D101" s="1"/>
      <c r="E101" s="1"/>
      <c r="G101" s="1"/>
      <c r="H101" s="1"/>
      <c r="T101" s="1"/>
      <c r="U101" s="1"/>
      <c r="V101" s="1"/>
    </row>
    <row r="102" spans="1:22" x14ac:dyDescent="0.3">
      <c r="A102" s="1"/>
      <c r="B102" s="1"/>
      <c r="C102" s="1"/>
      <c r="D102" s="1"/>
      <c r="E102" s="1"/>
      <c r="G102" s="1"/>
      <c r="H102" s="1"/>
      <c r="T102" s="1"/>
      <c r="U102" s="1"/>
      <c r="V102" s="1"/>
    </row>
    <row r="103" spans="1:22" x14ac:dyDescent="0.3">
      <c r="A103" s="1"/>
      <c r="B103" s="1"/>
      <c r="C103" s="1"/>
      <c r="D103" s="1"/>
      <c r="E103" s="1"/>
      <c r="G103" s="1"/>
      <c r="H103" s="1"/>
      <c r="T103" s="1"/>
      <c r="U103" s="1"/>
      <c r="V103" s="1"/>
    </row>
    <row r="104" spans="1:22" x14ac:dyDescent="0.3">
      <c r="A104" s="1"/>
      <c r="B104" s="1"/>
      <c r="C104" s="1"/>
      <c r="D104" s="1"/>
      <c r="E104" s="1"/>
      <c r="G104" s="1"/>
      <c r="H104" s="1"/>
      <c r="T104" s="1"/>
      <c r="U104" s="1"/>
      <c r="V104" s="1"/>
    </row>
    <row r="105" spans="1:22" x14ac:dyDescent="0.3">
      <c r="A105" s="1"/>
      <c r="B105" s="1"/>
      <c r="C105" s="1"/>
      <c r="D105" s="1"/>
      <c r="E105" s="1"/>
      <c r="G105" s="1"/>
      <c r="H105" s="1"/>
      <c r="T105" s="1"/>
      <c r="U105" s="1"/>
      <c r="V105" s="1"/>
    </row>
    <row r="106" spans="1:22" x14ac:dyDescent="0.3">
      <c r="A106" s="1"/>
      <c r="B106" s="1"/>
      <c r="C106" s="1"/>
      <c r="D106" s="1"/>
      <c r="E106" s="1"/>
      <c r="G106" s="1"/>
      <c r="H106" s="1"/>
      <c r="T106" s="1"/>
      <c r="U106" s="1"/>
      <c r="V106" s="1"/>
    </row>
    <row r="107" spans="1:22" x14ac:dyDescent="0.3">
      <c r="A107" s="1"/>
      <c r="B107" s="1"/>
      <c r="C107" s="1"/>
      <c r="D107" s="1"/>
      <c r="E107" s="1"/>
      <c r="G107" s="1"/>
      <c r="H107" s="1"/>
      <c r="T107" s="1"/>
      <c r="U107" s="1"/>
      <c r="V107" s="1"/>
    </row>
    <row r="108" spans="1:22" x14ac:dyDescent="0.3">
      <c r="A108" s="1"/>
      <c r="B108" s="1"/>
      <c r="C108" s="1"/>
      <c r="D108" s="1"/>
      <c r="E108" s="1"/>
      <c r="G108" s="1"/>
      <c r="H108" s="1"/>
      <c r="T108" s="1"/>
      <c r="U108" s="1"/>
      <c r="V108" s="1"/>
    </row>
    <row r="109" spans="1:22" x14ac:dyDescent="0.3">
      <c r="A109" s="1"/>
      <c r="B109" s="1"/>
      <c r="C109" s="1"/>
      <c r="D109" s="1"/>
      <c r="E109" s="1"/>
      <c r="G109" s="1"/>
      <c r="H109" s="1"/>
      <c r="T109" s="1"/>
      <c r="U109" s="1"/>
      <c r="V109" s="1"/>
    </row>
    <row r="110" spans="1:22" x14ac:dyDescent="0.3">
      <c r="A110" s="1"/>
      <c r="B110" s="1"/>
      <c r="C110" s="1"/>
      <c r="D110" s="1"/>
      <c r="E110" s="1"/>
      <c r="G110" s="1"/>
      <c r="H110" s="1"/>
      <c r="T110" s="1"/>
      <c r="U110" s="1"/>
      <c r="V110" s="1"/>
    </row>
    <row r="111" spans="1:22" x14ac:dyDescent="0.3">
      <c r="A111" s="1"/>
      <c r="B111" s="1"/>
      <c r="C111" s="1"/>
      <c r="D111" s="1"/>
      <c r="E111" s="1"/>
      <c r="G111" s="1"/>
      <c r="H111" s="1"/>
      <c r="T111" s="1"/>
      <c r="U111" s="1"/>
      <c r="V111" s="1"/>
    </row>
    <row r="112" spans="1:22" x14ac:dyDescent="0.3">
      <c r="A112" s="1"/>
      <c r="B112" s="1"/>
      <c r="C112" s="1"/>
      <c r="D112" s="1"/>
      <c r="E112" s="1"/>
      <c r="G112" s="1"/>
      <c r="H112" s="1"/>
      <c r="T112" s="1"/>
      <c r="U112" s="1"/>
      <c r="V112" s="1"/>
    </row>
    <row r="113" spans="1:22" x14ac:dyDescent="0.3">
      <c r="A113" s="1"/>
      <c r="B113" s="1"/>
      <c r="C113" s="1"/>
      <c r="D113" s="1"/>
      <c r="E113" s="1"/>
      <c r="G113" s="1"/>
      <c r="H113" s="1"/>
      <c r="T113" s="1"/>
      <c r="U113" s="1"/>
      <c r="V113" s="1"/>
    </row>
    <row r="114" spans="1:22" x14ac:dyDescent="0.3">
      <c r="A114" s="1"/>
      <c r="B114" s="1"/>
      <c r="C114" s="1"/>
      <c r="D114" s="1"/>
      <c r="E114" s="1"/>
      <c r="G114" s="1"/>
      <c r="H114" s="1"/>
      <c r="T114" s="1"/>
      <c r="U114" s="1"/>
      <c r="V114" s="1"/>
    </row>
    <row r="115" spans="1:22" x14ac:dyDescent="0.3">
      <c r="A115" s="1"/>
      <c r="B115" s="1"/>
      <c r="C115" s="1"/>
      <c r="D115" s="1"/>
      <c r="E115" s="1"/>
      <c r="G115" s="1"/>
      <c r="H115" s="1"/>
      <c r="T115" s="1"/>
      <c r="U115" s="1"/>
      <c r="V115" s="1"/>
    </row>
    <row r="116" spans="1:22" x14ac:dyDescent="0.3">
      <c r="A116" s="1"/>
      <c r="B116" s="1"/>
      <c r="C116" s="1"/>
      <c r="D116" s="1"/>
      <c r="E116" s="1"/>
      <c r="G116" s="1"/>
      <c r="H116" s="1"/>
      <c r="T116" s="1"/>
      <c r="U116" s="1"/>
      <c r="V116" s="1"/>
    </row>
    <row r="117" spans="1:22" x14ac:dyDescent="0.3">
      <c r="A117" s="1"/>
      <c r="B117" s="1"/>
      <c r="C117" s="1"/>
      <c r="D117" s="1"/>
      <c r="E117" s="1"/>
      <c r="G117" s="1"/>
      <c r="H117" s="1"/>
      <c r="T117" s="1"/>
      <c r="U117" s="1"/>
      <c r="V117" s="1"/>
    </row>
    <row r="118" spans="1:22" x14ac:dyDescent="0.3">
      <c r="A118" s="1"/>
      <c r="B118" s="1"/>
      <c r="C118" s="1"/>
      <c r="D118" s="1"/>
      <c r="E118" s="1"/>
      <c r="G118" s="1"/>
      <c r="H118" s="1"/>
      <c r="T118" s="1"/>
      <c r="U118" s="1"/>
      <c r="V118" s="1"/>
    </row>
    <row r="119" spans="1:22" x14ac:dyDescent="0.3">
      <c r="A119" s="1"/>
      <c r="B119" s="1"/>
      <c r="C119" s="1"/>
      <c r="D119" s="1"/>
      <c r="E119" s="1"/>
      <c r="G119" s="1"/>
      <c r="H119" s="1"/>
      <c r="T119" s="1"/>
      <c r="U119" s="1"/>
      <c r="V119" s="1"/>
    </row>
    <row r="120" spans="1:22" x14ac:dyDescent="0.3">
      <c r="A120" s="1"/>
      <c r="B120" s="1"/>
      <c r="C120" s="1"/>
      <c r="D120" s="1"/>
      <c r="E120" s="1"/>
      <c r="G120" s="1"/>
      <c r="H120" s="1"/>
      <c r="T120" s="1"/>
      <c r="U120" s="1"/>
      <c r="V120" s="1"/>
    </row>
    <row r="121" spans="1:22" x14ac:dyDescent="0.3">
      <c r="A121" s="1"/>
      <c r="B121" s="1"/>
      <c r="C121" s="1"/>
      <c r="D121" s="1"/>
      <c r="E121" s="1"/>
      <c r="G121" s="1"/>
      <c r="H121" s="1"/>
      <c r="T121" s="1"/>
      <c r="U121" s="1"/>
      <c r="V121" s="1"/>
    </row>
    <row r="122" spans="1:22" x14ac:dyDescent="0.3">
      <c r="A122" s="1"/>
      <c r="B122" s="1"/>
      <c r="C122" s="1"/>
      <c r="D122" s="1"/>
      <c r="E122" s="1"/>
      <c r="G122" s="1"/>
      <c r="H122" s="1"/>
      <c r="T122" s="1"/>
      <c r="U122" s="1"/>
      <c r="V122" s="1"/>
    </row>
    <row r="123" spans="1:22" x14ac:dyDescent="0.3">
      <c r="A123" s="1"/>
      <c r="B123" s="1"/>
      <c r="C123" s="1"/>
      <c r="D123" s="1"/>
      <c r="E123" s="1"/>
      <c r="G123" s="1"/>
      <c r="H123" s="1"/>
      <c r="T123" s="1"/>
      <c r="U123" s="1"/>
      <c r="V123" s="1"/>
    </row>
    <row r="124" spans="1:22" x14ac:dyDescent="0.3">
      <c r="A124" s="1"/>
      <c r="B124" s="1"/>
      <c r="C124" s="1"/>
      <c r="D124" s="1"/>
      <c r="E124" s="1"/>
      <c r="G124" s="1"/>
      <c r="H124" s="1"/>
      <c r="T124" s="1"/>
      <c r="U124" s="1"/>
      <c r="V124" s="1"/>
    </row>
    <row r="125" spans="1:22" x14ac:dyDescent="0.3">
      <c r="A125" s="1"/>
      <c r="B125" s="1"/>
      <c r="C125" s="1"/>
      <c r="D125" s="1"/>
      <c r="E125" s="1"/>
      <c r="G125" s="1"/>
      <c r="H125" s="1"/>
      <c r="T125" s="1"/>
      <c r="U125" s="1"/>
      <c r="V125" s="1"/>
    </row>
    <row r="126" spans="1:22" x14ac:dyDescent="0.3">
      <c r="A126" s="1"/>
      <c r="B126" s="1"/>
      <c r="C126" s="1"/>
      <c r="D126" s="1"/>
      <c r="E126" s="1"/>
      <c r="G126" s="1"/>
      <c r="H126" s="1"/>
      <c r="T126" s="1"/>
      <c r="U126" s="1"/>
      <c r="V126" s="1"/>
    </row>
    <row r="127" spans="1:22" x14ac:dyDescent="0.3">
      <c r="A127" s="1"/>
      <c r="B127" s="1"/>
      <c r="C127" s="1"/>
      <c r="D127" s="1"/>
      <c r="E127" s="1"/>
      <c r="G127" s="1"/>
      <c r="H127" s="1"/>
      <c r="T127" s="1"/>
      <c r="U127" s="1"/>
      <c r="V127" s="1"/>
    </row>
    <row r="128" spans="1:22" x14ac:dyDescent="0.3">
      <c r="A128" s="1"/>
      <c r="B128" s="1"/>
      <c r="C128" s="1"/>
      <c r="D128" s="1"/>
      <c r="E128" s="1"/>
      <c r="G128" s="1"/>
      <c r="H128" s="1"/>
      <c r="T128" s="1"/>
      <c r="U128" s="1"/>
      <c r="V128" s="1"/>
    </row>
    <row r="129" spans="1:22" x14ac:dyDescent="0.3">
      <c r="A129" s="1"/>
      <c r="B129" s="1"/>
      <c r="C129" s="1"/>
      <c r="D129" s="1"/>
      <c r="E129" s="1"/>
      <c r="G129" s="1"/>
      <c r="H129" s="1"/>
      <c r="T129" s="1"/>
      <c r="U129" s="1"/>
      <c r="V129" s="1"/>
    </row>
    <row r="130" spans="1:22" x14ac:dyDescent="0.3">
      <c r="A130" s="1"/>
      <c r="B130" s="1"/>
      <c r="C130" s="1"/>
      <c r="D130" s="1"/>
      <c r="E130" s="1"/>
      <c r="G130" s="1"/>
      <c r="H130" s="1"/>
      <c r="T130" s="1"/>
      <c r="U130" s="1"/>
      <c r="V130" s="1"/>
    </row>
    <row r="131" spans="1:22" x14ac:dyDescent="0.3">
      <c r="A131" s="1"/>
      <c r="B131" s="1"/>
      <c r="C131" s="1"/>
      <c r="D131" s="1"/>
      <c r="E131" s="1"/>
      <c r="G131" s="1"/>
      <c r="H131" s="1"/>
      <c r="T131" s="1"/>
      <c r="U131" s="1"/>
      <c r="V131" s="1"/>
    </row>
    <row r="132" spans="1:22" x14ac:dyDescent="0.3">
      <c r="A132" s="1"/>
      <c r="B132" s="1"/>
      <c r="C132" s="1"/>
      <c r="D132" s="1"/>
      <c r="E132" s="1"/>
      <c r="G132" s="1"/>
      <c r="H132" s="1"/>
      <c r="T132" s="1"/>
      <c r="U132" s="1"/>
      <c r="V132" s="1"/>
    </row>
    <row r="133" spans="1:22" x14ac:dyDescent="0.3">
      <c r="A133" s="1"/>
      <c r="B133" s="1"/>
      <c r="C133" s="1"/>
      <c r="D133" s="1"/>
      <c r="E133" s="1"/>
      <c r="G133" s="1"/>
      <c r="H133" s="1"/>
      <c r="T133" s="1"/>
      <c r="U133" s="1"/>
      <c r="V133" s="1"/>
    </row>
    <row r="134" spans="1:22" x14ac:dyDescent="0.3">
      <c r="A134" s="1"/>
      <c r="B134" s="1"/>
      <c r="C134" s="1"/>
      <c r="D134" s="1"/>
      <c r="E134" s="1"/>
      <c r="G134" s="1"/>
      <c r="H134" s="1"/>
      <c r="T134" s="1"/>
      <c r="U134" s="1"/>
      <c r="V134" s="1"/>
    </row>
    <row r="135" spans="1:22" x14ac:dyDescent="0.3">
      <c r="A135" s="1"/>
      <c r="B135" s="1"/>
      <c r="C135" s="1"/>
      <c r="D135" s="1"/>
      <c r="E135" s="1"/>
      <c r="G135" s="1"/>
      <c r="H135" s="1"/>
      <c r="T135" s="1"/>
      <c r="U135" s="1"/>
      <c r="V135" s="1"/>
    </row>
    <row r="136" spans="1:22" x14ac:dyDescent="0.3">
      <c r="A136" s="1"/>
      <c r="B136" s="1"/>
      <c r="C136" s="1"/>
      <c r="D136" s="1"/>
      <c r="E136" s="1"/>
      <c r="G136" s="1"/>
      <c r="H136" s="1"/>
      <c r="T136" s="1"/>
      <c r="U136" s="1"/>
      <c r="V136" s="1"/>
    </row>
    <row r="137" spans="1:22" x14ac:dyDescent="0.3">
      <c r="A137" s="1"/>
      <c r="B137" s="1"/>
      <c r="C137" s="1"/>
      <c r="D137" s="1"/>
      <c r="E137" s="1"/>
      <c r="G137" s="1"/>
      <c r="H137" s="1"/>
      <c r="T137" s="1"/>
      <c r="U137" s="1"/>
      <c r="V137" s="1"/>
    </row>
    <row r="138" spans="1:22" x14ac:dyDescent="0.3">
      <c r="A138" s="1"/>
      <c r="B138" s="1"/>
      <c r="C138" s="1"/>
      <c r="D138" s="1"/>
      <c r="E138" s="1"/>
      <c r="G138" s="1"/>
      <c r="H138" s="1"/>
      <c r="T138" s="1"/>
      <c r="U138" s="1"/>
      <c r="V138" s="1"/>
    </row>
    <row r="139" spans="1:22" x14ac:dyDescent="0.3">
      <c r="A139" s="1"/>
      <c r="B139" s="1"/>
      <c r="C139" s="1"/>
      <c r="D139" s="1"/>
      <c r="E139" s="1"/>
      <c r="G139" s="1"/>
      <c r="H139" s="1"/>
      <c r="T139" s="1"/>
      <c r="U139" s="1"/>
      <c r="V139" s="1"/>
    </row>
    <row r="140" spans="1:22" x14ac:dyDescent="0.3">
      <c r="A140" s="1"/>
      <c r="B140" s="1"/>
      <c r="C140" s="1"/>
      <c r="D140" s="1"/>
      <c r="E140" s="1"/>
      <c r="G140" s="1"/>
      <c r="H140" s="1"/>
      <c r="T140" s="1"/>
      <c r="U140" s="1"/>
      <c r="V140" s="1"/>
    </row>
    <row r="141" spans="1:22" x14ac:dyDescent="0.3">
      <c r="A141" s="1"/>
      <c r="B141" s="1"/>
      <c r="C141" s="1"/>
      <c r="D141" s="1"/>
      <c r="E141" s="1"/>
      <c r="G141" s="1"/>
      <c r="H141" s="1"/>
      <c r="T141" s="1"/>
      <c r="U141" s="1"/>
      <c r="V141" s="1"/>
    </row>
    <row r="142" spans="1:22" x14ac:dyDescent="0.3">
      <c r="A142" s="1"/>
      <c r="B142" s="1"/>
      <c r="C142" s="1"/>
      <c r="D142" s="1"/>
      <c r="E142" s="1"/>
      <c r="G142" s="1"/>
      <c r="H142" s="1"/>
      <c r="T142" s="1"/>
      <c r="U142" s="1"/>
      <c r="V142" s="1"/>
    </row>
    <row r="143" spans="1:22" x14ac:dyDescent="0.3">
      <c r="A143" s="1"/>
      <c r="B143" s="1"/>
      <c r="C143" s="1"/>
      <c r="D143" s="1"/>
      <c r="E143" s="1"/>
      <c r="G143" s="1"/>
      <c r="H143" s="1"/>
      <c r="T143" s="1"/>
      <c r="U143" s="1"/>
      <c r="V143" s="1"/>
    </row>
    <row r="144" spans="1:22" x14ac:dyDescent="0.3">
      <c r="A144" s="1"/>
      <c r="B144" s="1"/>
      <c r="C144" s="1"/>
      <c r="D144" s="1"/>
      <c r="E144" s="1"/>
      <c r="G144" s="1"/>
      <c r="H144" s="1"/>
      <c r="T144" s="1"/>
      <c r="U144" s="1"/>
      <c r="V144" s="1"/>
    </row>
    <row r="145" spans="1:22" x14ac:dyDescent="0.3">
      <c r="A145" s="1"/>
      <c r="B145" s="1"/>
      <c r="C145" s="1"/>
      <c r="D145" s="1"/>
      <c r="E145" s="1"/>
      <c r="G145" s="1"/>
      <c r="H145" s="1"/>
      <c r="T145" s="1"/>
      <c r="U145" s="1"/>
      <c r="V145" s="1"/>
    </row>
    <row r="146" spans="1:22" x14ac:dyDescent="0.3">
      <c r="A146" s="1"/>
      <c r="B146" s="1"/>
      <c r="C146" s="1"/>
      <c r="D146" s="1"/>
      <c r="E146" s="1"/>
      <c r="G146" s="1"/>
      <c r="H146" s="1"/>
      <c r="T146" s="1"/>
      <c r="U146" s="1"/>
      <c r="V146" s="1"/>
    </row>
    <row r="147" spans="1:22" x14ac:dyDescent="0.3">
      <c r="A147" s="1"/>
      <c r="B147" s="1"/>
      <c r="C147" s="1"/>
      <c r="D147" s="1"/>
      <c r="E147" s="1"/>
      <c r="G147" s="1"/>
      <c r="H147" s="1"/>
      <c r="T147" s="1"/>
      <c r="U147" s="1"/>
      <c r="V147" s="1"/>
    </row>
    <row r="148" spans="1:22" x14ac:dyDescent="0.3">
      <c r="A148" s="1"/>
      <c r="B148" s="1"/>
      <c r="C148" s="1"/>
      <c r="D148" s="1"/>
      <c r="E148" s="1"/>
      <c r="G148" s="1"/>
      <c r="H148" s="1"/>
      <c r="T148" s="1"/>
      <c r="U148" s="1"/>
      <c r="V148" s="1"/>
    </row>
    <row r="149" spans="1:22" x14ac:dyDescent="0.3">
      <c r="A149" s="1"/>
      <c r="B149" s="1"/>
      <c r="C149" s="1"/>
      <c r="D149" s="1"/>
      <c r="E149" s="1"/>
      <c r="G149" s="1"/>
      <c r="H149" s="1"/>
      <c r="T149" s="1"/>
      <c r="U149" s="1"/>
      <c r="V149" s="1"/>
    </row>
    <row r="150" spans="1:22" x14ac:dyDescent="0.3">
      <c r="A150" s="1"/>
      <c r="B150" s="1"/>
      <c r="C150" s="1"/>
      <c r="D150" s="1"/>
      <c r="E150" s="1"/>
      <c r="G150" s="1"/>
      <c r="H150" s="1"/>
      <c r="T150" s="1"/>
      <c r="U150" s="1"/>
      <c r="V150" s="1"/>
    </row>
    <row r="151" spans="1:22" x14ac:dyDescent="0.3">
      <c r="A151" s="1"/>
      <c r="B151" s="1"/>
      <c r="C151" s="1"/>
      <c r="D151" s="1"/>
      <c r="E151" s="1"/>
      <c r="G151" s="1"/>
      <c r="H151" s="1"/>
      <c r="T151" s="1"/>
      <c r="U151" s="1"/>
      <c r="V151" s="1"/>
    </row>
    <row r="152" spans="1:22" x14ac:dyDescent="0.3">
      <c r="A152" s="1"/>
      <c r="B152" s="1"/>
      <c r="C152" s="1"/>
      <c r="D152" s="1"/>
      <c r="E152" s="1"/>
      <c r="G152" s="1"/>
      <c r="H152" s="1"/>
      <c r="T152" s="1"/>
      <c r="U152" s="1"/>
      <c r="V152" s="1"/>
    </row>
    <row r="153" spans="1:22" x14ac:dyDescent="0.3">
      <c r="A153" s="1"/>
      <c r="B153" s="1"/>
      <c r="C153" s="1"/>
      <c r="D153" s="1"/>
      <c r="E153" s="1"/>
      <c r="G153" s="1"/>
      <c r="H153" s="1"/>
      <c r="T153" s="1"/>
      <c r="U153" s="1"/>
      <c r="V153" s="1"/>
    </row>
    <row r="154" spans="1:22" x14ac:dyDescent="0.3">
      <c r="A154" s="1"/>
      <c r="B154" s="1"/>
      <c r="C154" s="1"/>
      <c r="D154" s="1"/>
      <c r="E154" s="1"/>
      <c r="G154" s="1"/>
      <c r="H154" s="1"/>
      <c r="T154" s="1"/>
      <c r="U154" s="1"/>
      <c r="V154" s="1"/>
    </row>
    <row r="155" spans="1:22" x14ac:dyDescent="0.3">
      <c r="A155" s="1"/>
      <c r="B155" s="1"/>
      <c r="C155" s="1"/>
      <c r="D155" s="1"/>
      <c r="E155" s="1"/>
      <c r="G155" s="1"/>
      <c r="H155" s="1"/>
      <c r="T155" s="1"/>
      <c r="U155" s="1"/>
      <c r="V155" s="1"/>
    </row>
    <row r="156" spans="1:22" x14ac:dyDescent="0.3">
      <c r="A156" s="1"/>
      <c r="B156" s="1"/>
      <c r="C156" s="1"/>
      <c r="D156" s="1"/>
      <c r="E156" s="1"/>
      <c r="G156" s="1"/>
      <c r="H156" s="1"/>
      <c r="T156" s="1"/>
      <c r="U156" s="1"/>
      <c r="V156" s="1"/>
    </row>
    <row r="157" spans="1:22" x14ac:dyDescent="0.3">
      <c r="A157" s="1"/>
      <c r="B157" s="1"/>
      <c r="C157" s="1"/>
      <c r="D157" s="1"/>
      <c r="E157" s="1"/>
      <c r="G157" s="1"/>
      <c r="H157" s="1"/>
      <c r="T157" s="1"/>
      <c r="U157" s="1"/>
      <c r="V157" s="1"/>
    </row>
    <row r="158" spans="1:22" x14ac:dyDescent="0.3">
      <c r="A158" s="1"/>
      <c r="B158" s="1"/>
      <c r="C158" s="1"/>
      <c r="D158" s="1"/>
      <c r="E158" s="1"/>
      <c r="G158" s="1"/>
      <c r="H158" s="1"/>
      <c r="T158" s="1"/>
      <c r="U158" s="1"/>
      <c r="V158" s="1"/>
    </row>
    <row r="159" spans="1:22" x14ac:dyDescent="0.3">
      <c r="A159" s="1"/>
      <c r="B159" s="1"/>
      <c r="C159" s="1"/>
      <c r="D159" s="1"/>
      <c r="E159" s="1"/>
      <c r="G159" s="1"/>
      <c r="H159" s="1"/>
      <c r="T159" s="1"/>
      <c r="U159" s="1"/>
      <c r="V159" s="1"/>
    </row>
    <row r="160" spans="1:22" x14ac:dyDescent="0.3">
      <c r="A160" s="1"/>
      <c r="B160" s="1"/>
      <c r="C160" s="1"/>
      <c r="D160" s="1"/>
      <c r="E160" s="1"/>
      <c r="G160" s="1"/>
      <c r="H160" s="1"/>
      <c r="T160" s="1"/>
      <c r="U160" s="1"/>
      <c r="V160" s="1"/>
    </row>
    <row r="161" spans="1:22" x14ac:dyDescent="0.3">
      <c r="A161" s="1"/>
      <c r="B161" s="1"/>
      <c r="C161" s="1"/>
      <c r="D161" s="1"/>
      <c r="E161" s="1"/>
      <c r="G161" s="1"/>
      <c r="H161" s="1"/>
      <c r="T161" s="1"/>
      <c r="U161" s="1"/>
      <c r="V161" s="1"/>
    </row>
    <row r="162" spans="1:22" x14ac:dyDescent="0.3">
      <c r="A162" s="1"/>
      <c r="B162" s="1"/>
      <c r="C162" s="1"/>
      <c r="D162" s="1"/>
      <c r="E162" s="1"/>
      <c r="G162" s="1"/>
      <c r="H162" s="1"/>
      <c r="T162" s="1"/>
      <c r="U162" s="1"/>
      <c r="V162" s="1"/>
    </row>
    <row r="163" spans="1:22" x14ac:dyDescent="0.3">
      <c r="A163" s="1"/>
      <c r="B163" s="1"/>
      <c r="C163" s="1"/>
      <c r="D163" s="1"/>
      <c r="E163" s="1"/>
      <c r="G163" s="1"/>
      <c r="H163" s="1"/>
      <c r="T163" s="1"/>
      <c r="U163" s="1"/>
      <c r="V163" s="1"/>
    </row>
    <row r="164" spans="1:22" x14ac:dyDescent="0.3">
      <c r="A164" s="1"/>
      <c r="B164" s="1"/>
      <c r="C164" s="1"/>
      <c r="D164" s="1"/>
      <c r="E164" s="1"/>
      <c r="G164" s="1"/>
      <c r="H164" s="1"/>
      <c r="T164" s="1"/>
      <c r="U164" s="1"/>
      <c r="V164" s="1"/>
    </row>
    <row r="165" spans="1:22" x14ac:dyDescent="0.3">
      <c r="A165" s="1"/>
      <c r="B165" s="1"/>
      <c r="C165" s="1"/>
      <c r="D165" s="1"/>
      <c r="E165" s="1"/>
      <c r="G165" s="1"/>
      <c r="H165" s="1"/>
      <c r="T165" s="1"/>
      <c r="U165" s="1"/>
      <c r="V165" s="1"/>
    </row>
    <row r="166" spans="1:22" x14ac:dyDescent="0.3">
      <c r="A166" s="1"/>
      <c r="B166" s="1"/>
      <c r="C166" s="1"/>
      <c r="D166" s="1"/>
      <c r="E166" s="1"/>
      <c r="G166" s="1"/>
      <c r="H166" s="1"/>
      <c r="T166" s="1"/>
      <c r="U166" s="1"/>
      <c r="V166" s="1"/>
    </row>
    <row r="167" spans="1:22" x14ac:dyDescent="0.3">
      <c r="A167" s="1"/>
      <c r="B167" s="1"/>
      <c r="C167" s="1"/>
      <c r="D167" s="1"/>
      <c r="E167" s="1"/>
      <c r="G167" s="1"/>
      <c r="H167" s="1"/>
      <c r="T167" s="1"/>
      <c r="U167" s="1"/>
      <c r="V167" s="1"/>
    </row>
    <row r="168" spans="1:22" x14ac:dyDescent="0.3">
      <c r="A168" s="1"/>
      <c r="B168" s="1"/>
      <c r="C168" s="1"/>
      <c r="D168" s="1"/>
      <c r="E168" s="1"/>
      <c r="G168" s="1"/>
      <c r="H168" s="1"/>
      <c r="T168" s="1"/>
      <c r="U168" s="1"/>
      <c r="V168" s="1"/>
    </row>
    <row r="169" spans="1:22" x14ac:dyDescent="0.3">
      <c r="A169" s="1"/>
      <c r="B169" s="1"/>
      <c r="C169" s="1"/>
      <c r="D169" s="1"/>
      <c r="E169" s="1"/>
      <c r="G169" s="1"/>
      <c r="H169" s="1"/>
      <c r="T169" s="1"/>
      <c r="U169" s="1"/>
      <c r="V169" s="1"/>
    </row>
    <row r="170" spans="1:22" x14ac:dyDescent="0.3">
      <c r="A170" s="1"/>
      <c r="B170" s="1"/>
      <c r="C170" s="1"/>
      <c r="D170" s="1"/>
      <c r="E170" s="1"/>
      <c r="G170" s="1"/>
      <c r="H170" s="1"/>
      <c r="T170" s="1"/>
      <c r="U170" s="1"/>
      <c r="V170" s="1"/>
    </row>
    <row r="171" spans="1:22" x14ac:dyDescent="0.3">
      <c r="A171" s="1"/>
      <c r="B171" s="1"/>
      <c r="C171" s="1"/>
      <c r="D171" s="1"/>
      <c r="E171" s="1"/>
      <c r="G171" s="1"/>
      <c r="H171" s="1"/>
      <c r="T171" s="1"/>
      <c r="U171" s="1"/>
      <c r="V171" s="1"/>
    </row>
    <row r="172" spans="1:22" x14ac:dyDescent="0.3">
      <c r="A172" s="1"/>
      <c r="B172" s="1"/>
      <c r="C172" s="1"/>
      <c r="D172" s="1"/>
      <c r="E172" s="1"/>
      <c r="G172" s="1"/>
      <c r="H172" s="1"/>
      <c r="T172" s="1"/>
      <c r="U172" s="1"/>
      <c r="V172" s="1"/>
    </row>
    <row r="173" spans="1:22" x14ac:dyDescent="0.3">
      <c r="A173" s="1"/>
      <c r="B173" s="1"/>
      <c r="C173" s="1"/>
      <c r="D173" s="1"/>
      <c r="E173" s="1"/>
      <c r="G173" s="1"/>
      <c r="H173" s="1"/>
      <c r="T173" s="1"/>
      <c r="U173" s="1"/>
      <c r="V173" s="1"/>
    </row>
    <row r="174" spans="1:22" x14ac:dyDescent="0.3">
      <c r="A174" s="1"/>
      <c r="B174" s="1"/>
      <c r="C174" s="1"/>
      <c r="D174" s="1"/>
      <c r="E174" s="1"/>
      <c r="G174" s="1"/>
      <c r="H174" s="1"/>
      <c r="T174" s="1"/>
      <c r="U174" s="1"/>
      <c r="V174" s="1"/>
    </row>
    <row r="175" spans="1:22" x14ac:dyDescent="0.3">
      <c r="A175" s="1"/>
      <c r="B175" s="1"/>
      <c r="C175" s="1"/>
      <c r="D175" s="1"/>
      <c r="E175" s="1"/>
      <c r="G175" s="1"/>
      <c r="H175" s="1"/>
      <c r="T175" s="1"/>
      <c r="U175" s="1"/>
      <c r="V175" s="1"/>
    </row>
    <row r="176" spans="1:22" x14ac:dyDescent="0.3">
      <c r="A176" s="1"/>
      <c r="B176" s="1"/>
      <c r="C176" s="1"/>
      <c r="D176" s="1"/>
      <c r="E176" s="1"/>
      <c r="G176" s="1"/>
      <c r="H176" s="1"/>
      <c r="T176" s="1"/>
      <c r="U176" s="1"/>
      <c r="V176" s="1"/>
    </row>
    <row r="177" spans="1:22" x14ac:dyDescent="0.3">
      <c r="A177" s="1"/>
      <c r="B177" s="1"/>
      <c r="C177" s="1"/>
      <c r="D177" s="1"/>
      <c r="E177" s="1"/>
      <c r="G177" s="1"/>
      <c r="H177" s="1"/>
      <c r="T177" s="1"/>
      <c r="U177" s="1"/>
      <c r="V177" s="1"/>
    </row>
    <row r="178" spans="1:22" x14ac:dyDescent="0.3">
      <c r="A178" s="1"/>
      <c r="B178" s="1"/>
      <c r="C178" s="1"/>
      <c r="D178" s="1"/>
      <c r="E178" s="1"/>
      <c r="G178" s="1"/>
      <c r="H178" s="1"/>
      <c r="T178" s="1"/>
      <c r="U178" s="1"/>
      <c r="V178" s="1"/>
    </row>
    <row r="179" spans="1:22" x14ac:dyDescent="0.3">
      <c r="A179" s="1"/>
      <c r="B179" s="1"/>
      <c r="C179" s="1"/>
      <c r="D179" s="1"/>
      <c r="E179" s="1"/>
      <c r="G179" s="1"/>
      <c r="H179" s="1"/>
      <c r="T179" s="1"/>
      <c r="U179" s="1"/>
      <c r="V179" s="1"/>
    </row>
    <row r="180" spans="1:22" x14ac:dyDescent="0.3">
      <c r="A180" s="1"/>
      <c r="B180" s="1"/>
      <c r="C180" s="1"/>
      <c r="D180" s="1"/>
      <c r="E180" s="1"/>
      <c r="G180" s="1"/>
      <c r="H180" s="1"/>
      <c r="T180" s="1"/>
      <c r="U180" s="1"/>
      <c r="V180" s="1"/>
    </row>
    <row r="181" spans="1:22" x14ac:dyDescent="0.3">
      <c r="A181" s="1"/>
      <c r="B181" s="1"/>
      <c r="C181" s="1"/>
      <c r="D181" s="1"/>
      <c r="E181" s="1"/>
      <c r="G181" s="1"/>
      <c r="H181" s="1"/>
      <c r="T181" s="1"/>
      <c r="U181" s="1"/>
      <c r="V181" s="1"/>
    </row>
    <row r="182" spans="1:22" x14ac:dyDescent="0.3">
      <c r="A182" s="1"/>
      <c r="B182" s="1"/>
      <c r="C182" s="1"/>
      <c r="D182" s="1"/>
      <c r="E182" s="1"/>
      <c r="G182" s="1"/>
      <c r="H182" s="1"/>
      <c r="T182" s="1"/>
      <c r="U182" s="1"/>
      <c r="V182" s="1"/>
    </row>
    <row r="183" spans="1:22" x14ac:dyDescent="0.3">
      <c r="A183" s="1"/>
      <c r="B183" s="1"/>
      <c r="C183" s="1"/>
      <c r="D183" s="1"/>
      <c r="E183" s="1"/>
      <c r="G183" s="1"/>
      <c r="H183" s="1"/>
      <c r="T183" s="1"/>
      <c r="U183" s="1"/>
      <c r="V183" s="1"/>
    </row>
    <row r="184" spans="1:22" x14ac:dyDescent="0.3">
      <c r="A184" s="1"/>
      <c r="B184" s="1"/>
      <c r="C184" s="1"/>
      <c r="D184" s="1"/>
      <c r="E184" s="1"/>
      <c r="G184" s="1"/>
      <c r="H184" s="1"/>
      <c r="T184" s="1"/>
      <c r="U184" s="1"/>
      <c r="V184" s="1"/>
    </row>
    <row r="185" spans="1:22" x14ac:dyDescent="0.3">
      <c r="A185" s="1"/>
      <c r="B185" s="1"/>
      <c r="C185" s="1"/>
      <c r="D185" s="1"/>
      <c r="E185" s="1"/>
      <c r="G185" s="1"/>
      <c r="H185" s="1"/>
      <c r="T185" s="1"/>
      <c r="U185" s="1"/>
      <c r="V185" s="1"/>
    </row>
    <row r="186" spans="1:22" x14ac:dyDescent="0.3">
      <c r="A186" s="1"/>
      <c r="B186" s="1"/>
      <c r="C186" s="1"/>
      <c r="D186" s="1"/>
      <c r="E186" s="1"/>
      <c r="G186" s="1"/>
      <c r="H186" s="1"/>
      <c r="T186" s="1"/>
      <c r="U186" s="1"/>
      <c r="V186" s="1"/>
    </row>
    <row r="187" spans="1:22" x14ac:dyDescent="0.3">
      <c r="A187" s="1"/>
      <c r="B187" s="1"/>
      <c r="C187" s="1"/>
      <c r="D187" s="1"/>
      <c r="E187" s="1"/>
      <c r="G187" s="1"/>
      <c r="H187" s="1"/>
      <c r="T187" s="1"/>
      <c r="U187" s="1"/>
      <c r="V187" s="1"/>
    </row>
    <row r="188" spans="1:22" x14ac:dyDescent="0.3">
      <c r="A188" s="1"/>
      <c r="B188" s="1"/>
      <c r="C188" s="1"/>
      <c r="D188" s="1"/>
      <c r="E188" s="1"/>
      <c r="G188" s="1"/>
      <c r="H188" s="1"/>
      <c r="T188" s="1"/>
      <c r="U188" s="1"/>
      <c r="V188" s="1"/>
    </row>
    <row r="189" spans="1:22" x14ac:dyDescent="0.3">
      <c r="A189" s="1"/>
      <c r="B189" s="1"/>
      <c r="C189" s="1"/>
      <c r="D189" s="1"/>
      <c r="E189" s="1"/>
      <c r="G189" s="1"/>
      <c r="H189" s="1"/>
      <c r="T189" s="1"/>
      <c r="U189" s="1"/>
      <c r="V189" s="1"/>
    </row>
    <row r="190" spans="1:22" x14ac:dyDescent="0.3">
      <c r="A190" s="1"/>
      <c r="B190" s="1"/>
      <c r="C190" s="1"/>
      <c r="D190" s="1"/>
      <c r="E190" s="1"/>
      <c r="G190" s="1"/>
      <c r="H190" s="1"/>
      <c r="T190" s="1"/>
      <c r="U190" s="1"/>
      <c r="V190" s="1"/>
    </row>
    <row r="191" spans="1:22" x14ac:dyDescent="0.3">
      <c r="A191" s="1"/>
      <c r="B191" s="1"/>
      <c r="C191" s="1"/>
      <c r="D191" s="1"/>
      <c r="E191" s="1"/>
      <c r="G191" s="1"/>
      <c r="H191" s="1"/>
      <c r="T191" s="1"/>
      <c r="U191" s="1"/>
      <c r="V191" s="1"/>
    </row>
    <row r="192" spans="1:22" x14ac:dyDescent="0.3">
      <c r="A192" s="1"/>
      <c r="B192" s="1"/>
      <c r="C192" s="1"/>
      <c r="D192" s="1"/>
      <c r="E192" s="1"/>
      <c r="G192" s="1"/>
      <c r="H192" s="1"/>
      <c r="T192" s="1"/>
      <c r="U192" s="1"/>
      <c r="V192" s="1"/>
    </row>
    <row r="193" spans="1:22" x14ac:dyDescent="0.3">
      <c r="A193" s="1"/>
      <c r="B193" s="1"/>
      <c r="C193" s="1"/>
      <c r="D193" s="1"/>
      <c r="E193" s="1"/>
      <c r="G193" s="1"/>
      <c r="H193" s="1"/>
      <c r="T193" s="1"/>
      <c r="U193" s="1"/>
      <c r="V193" s="1"/>
    </row>
    <row r="194" spans="1:22" x14ac:dyDescent="0.3">
      <c r="A194" s="1"/>
      <c r="B194" s="1"/>
      <c r="C194" s="1"/>
      <c r="D194" s="1"/>
      <c r="E194" s="1"/>
      <c r="G194" s="1"/>
      <c r="H194" s="1"/>
      <c r="T194" s="1"/>
      <c r="U194" s="1"/>
      <c r="V194" s="1"/>
    </row>
    <row r="195" spans="1:22" x14ac:dyDescent="0.3">
      <c r="A195" s="1"/>
      <c r="B195" s="1"/>
      <c r="C195" s="1"/>
      <c r="D195" s="1"/>
      <c r="E195" s="1"/>
      <c r="G195" s="1"/>
      <c r="H195" s="1"/>
      <c r="T195" s="1"/>
      <c r="U195" s="1"/>
      <c r="V195" s="1"/>
    </row>
    <row r="196" spans="1:22" x14ac:dyDescent="0.3">
      <c r="A196" s="1"/>
      <c r="B196" s="1"/>
      <c r="C196" s="1"/>
      <c r="D196" s="1"/>
      <c r="E196" s="1"/>
      <c r="G196" s="1"/>
      <c r="H196" s="1"/>
      <c r="T196" s="1"/>
      <c r="U196" s="1"/>
      <c r="V196" s="1"/>
    </row>
    <row r="197" spans="1:22" x14ac:dyDescent="0.3">
      <c r="A197" s="1"/>
      <c r="B197" s="1"/>
      <c r="C197" s="1"/>
      <c r="D197" s="1"/>
      <c r="E197" s="1"/>
      <c r="G197" s="1"/>
      <c r="H197" s="1"/>
      <c r="T197" s="1"/>
      <c r="U197" s="1"/>
      <c r="V197" s="1"/>
    </row>
    <row r="198" spans="1:22" x14ac:dyDescent="0.3">
      <c r="A198" s="1"/>
      <c r="B198" s="1"/>
      <c r="C198" s="1"/>
      <c r="D198" s="1"/>
      <c r="E198" s="1"/>
      <c r="G198" s="1"/>
      <c r="H198" s="1"/>
      <c r="T198" s="1"/>
      <c r="U198" s="1"/>
      <c r="V198" s="1"/>
    </row>
    <row r="199" spans="1:22" x14ac:dyDescent="0.3">
      <c r="A199" s="1"/>
      <c r="B199" s="1"/>
      <c r="C199" s="1"/>
      <c r="D199" s="1"/>
      <c r="E199" s="1"/>
      <c r="G199" s="1"/>
      <c r="H199" s="1"/>
      <c r="T199" s="1"/>
      <c r="U199" s="1"/>
      <c r="V199" s="1"/>
    </row>
    <row r="200" spans="1:22" x14ac:dyDescent="0.3">
      <c r="A200" s="1"/>
      <c r="B200" s="1"/>
      <c r="C200" s="1"/>
      <c r="D200" s="1"/>
      <c r="E200" s="1"/>
      <c r="G200" s="1"/>
      <c r="H200" s="1"/>
      <c r="T200" s="1"/>
      <c r="U200" s="1"/>
      <c r="V200" s="1"/>
    </row>
    <row r="201" spans="1:22" x14ac:dyDescent="0.3">
      <c r="A201" s="1"/>
      <c r="B201" s="1"/>
      <c r="C201" s="1"/>
      <c r="D201" s="1"/>
      <c r="E201" s="1"/>
      <c r="G201" s="1"/>
      <c r="H201" s="1"/>
      <c r="T201" s="1"/>
      <c r="U201" s="1"/>
      <c r="V201" s="1"/>
    </row>
    <row r="202" spans="1:22" x14ac:dyDescent="0.3">
      <c r="A202" s="1"/>
      <c r="B202" s="1"/>
      <c r="C202" s="1"/>
      <c r="D202" s="1"/>
      <c r="E202" s="1"/>
      <c r="G202" s="1"/>
      <c r="H202" s="1"/>
      <c r="T202" s="1"/>
      <c r="U202" s="1"/>
      <c r="V202" s="1"/>
    </row>
    <row r="203" spans="1:22" x14ac:dyDescent="0.3">
      <c r="A203" s="1"/>
      <c r="B203" s="1"/>
      <c r="C203" s="1"/>
      <c r="D203" s="1"/>
      <c r="E203" s="1"/>
      <c r="G203" s="1"/>
      <c r="H203" s="1"/>
      <c r="T203" s="1"/>
      <c r="U203" s="1"/>
      <c r="V203" s="1"/>
    </row>
    <row r="204" spans="1:22" x14ac:dyDescent="0.3">
      <c r="A204" s="1"/>
      <c r="B204" s="1"/>
      <c r="C204" s="1"/>
      <c r="D204" s="1"/>
      <c r="E204" s="1"/>
      <c r="G204" s="1"/>
      <c r="H204" s="1"/>
      <c r="T204" s="1"/>
      <c r="U204" s="1"/>
      <c r="V204" s="1"/>
    </row>
    <row r="205" spans="1:22" x14ac:dyDescent="0.3">
      <c r="A205" s="1"/>
      <c r="B205" s="1"/>
      <c r="C205" s="1"/>
      <c r="D205" s="1"/>
      <c r="E205" s="1"/>
      <c r="G205" s="1"/>
      <c r="H205" s="1"/>
      <c r="T205" s="1"/>
      <c r="U205" s="1"/>
      <c r="V205" s="1"/>
    </row>
    <row r="206" spans="1:22" x14ac:dyDescent="0.3">
      <c r="A206" s="1"/>
      <c r="B206" s="1"/>
      <c r="C206" s="1"/>
      <c r="D206" s="1"/>
      <c r="E206" s="1"/>
      <c r="G206" s="1"/>
      <c r="H206" s="1"/>
      <c r="T206" s="1"/>
      <c r="U206" s="1"/>
      <c r="V206" s="1"/>
    </row>
    <row r="207" spans="1:22" x14ac:dyDescent="0.3">
      <c r="A207" s="1"/>
      <c r="B207" s="1"/>
      <c r="C207" s="1"/>
      <c r="D207" s="1"/>
      <c r="E207" s="1"/>
      <c r="G207" s="1"/>
      <c r="H207" s="1"/>
      <c r="T207" s="1"/>
      <c r="U207" s="1"/>
      <c r="V207" s="1"/>
    </row>
    <row r="208" spans="1:22" x14ac:dyDescent="0.3">
      <c r="A208" s="1"/>
      <c r="B208" s="1"/>
      <c r="C208" s="1"/>
      <c r="D208" s="1"/>
      <c r="E208" s="1"/>
      <c r="G208" s="1"/>
      <c r="H208" s="1"/>
      <c r="T208" s="1"/>
      <c r="U208" s="1"/>
      <c r="V208" s="1"/>
    </row>
    <row r="209" spans="1:22" x14ac:dyDescent="0.3">
      <c r="A209" s="1"/>
      <c r="B209" s="1"/>
      <c r="C209" s="1"/>
      <c r="D209" s="1"/>
      <c r="E209" s="1"/>
      <c r="G209" s="1"/>
      <c r="H209" s="1"/>
      <c r="T209" s="1"/>
      <c r="U209" s="1"/>
      <c r="V209" s="1"/>
    </row>
    <row r="210" spans="1:22" x14ac:dyDescent="0.3">
      <c r="A210" s="1"/>
      <c r="B210" s="1"/>
      <c r="C210" s="1"/>
      <c r="D210" s="1"/>
      <c r="E210" s="1"/>
      <c r="G210" s="1"/>
      <c r="H210" s="1"/>
      <c r="T210" s="1"/>
      <c r="U210" s="1"/>
      <c r="V210" s="1"/>
    </row>
    <row r="211" spans="1:22" x14ac:dyDescent="0.3">
      <c r="A211" s="1"/>
      <c r="B211" s="1"/>
      <c r="C211" s="1"/>
      <c r="D211" s="1"/>
      <c r="E211" s="1"/>
      <c r="G211" s="1"/>
      <c r="H211" s="1"/>
      <c r="T211" s="1"/>
      <c r="U211" s="1"/>
      <c r="V211" s="1"/>
    </row>
    <row r="212" spans="1:22" x14ac:dyDescent="0.3">
      <c r="A212" s="1"/>
      <c r="B212" s="1"/>
      <c r="C212" s="1"/>
      <c r="D212" s="1"/>
      <c r="E212" s="1"/>
      <c r="G212" s="1"/>
      <c r="H212" s="1"/>
      <c r="T212" s="1"/>
      <c r="U212" s="1"/>
      <c r="V212" s="1"/>
    </row>
    <row r="213" spans="1:22" x14ac:dyDescent="0.3">
      <c r="A213" s="1"/>
      <c r="B213" s="1"/>
      <c r="C213" s="1"/>
      <c r="D213" s="1"/>
      <c r="E213" s="1"/>
      <c r="G213" s="1"/>
      <c r="H213" s="1"/>
      <c r="T213" s="1"/>
      <c r="U213" s="1"/>
      <c r="V213" s="1"/>
    </row>
    <row r="214" spans="1:22" x14ac:dyDescent="0.3">
      <c r="D214" s="1"/>
      <c r="E214" s="1"/>
      <c r="F214" s="1"/>
      <c r="G214" s="1"/>
      <c r="H214" s="1"/>
      <c r="J214" s="1"/>
      <c r="K214" s="1"/>
      <c r="M214" s="1"/>
      <c r="N214" s="1"/>
      <c r="O214" s="1"/>
      <c r="P214" s="1"/>
      <c r="Q214" s="1"/>
      <c r="R214" s="1"/>
      <c r="S214" s="1"/>
      <c r="T214" s="1"/>
      <c r="U214" s="1"/>
      <c r="V214" s="1"/>
    </row>
    <row r="215" spans="1:22" x14ac:dyDescent="0.3">
      <c r="F215" s="20"/>
      <c r="G215" s="1"/>
      <c r="H215" s="1"/>
      <c r="I215" s="20"/>
      <c r="J215" s="20"/>
      <c r="K215" s="20"/>
      <c r="M215" s="20"/>
      <c r="N215" s="20"/>
      <c r="O215" s="1"/>
      <c r="P215" s="1"/>
      <c r="Q215" s="20"/>
      <c r="R215" s="1"/>
      <c r="S215" s="20"/>
      <c r="T215" s="1"/>
      <c r="U215" s="20"/>
      <c r="V215" s="20"/>
    </row>
  </sheetData>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AF154"/>
  <sheetViews>
    <sheetView tabSelected="1" workbookViewId="0">
      <pane xSplit="3" ySplit="5" topLeftCell="D6" activePane="bottomRight" state="frozen"/>
      <selection pane="topRight" activeCell="D1" sqref="D1"/>
      <selection pane="bottomLeft" activeCell="A6" sqref="A6"/>
      <selection pane="bottomRight" activeCell="C24" sqref="C24"/>
    </sheetView>
  </sheetViews>
  <sheetFormatPr defaultRowHeight="14.4" x14ac:dyDescent="0.3"/>
  <cols>
    <col min="1" max="1" width="6.21875" style="36" customWidth="1"/>
    <col min="2" max="2" width="8.88671875" style="36"/>
    <col min="3" max="3" width="51.21875" style="36" bestFit="1" customWidth="1"/>
    <col min="4" max="4" width="9.109375" style="36" customWidth="1"/>
    <col min="5" max="5" width="9" style="36" bestFit="1" customWidth="1"/>
    <col min="6" max="8" width="5.5546875" style="36" customWidth="1"/>
    <col min="9" max="10" width="8.6640625" style="36" customWidth="1"/>
    <col min="11" max="11" width="5.5546875" style="36" bestFit="1" customWidth="1"/>
    <col min="12" max="12" width="5.5546875" style="36" customWidth="1"/>
    <col min="13" max="13" width="8.6640625" style="36" customWidth="1"/>
    <col min="14" max="14" width="8.109375" style="36" bestFit="1" customWidth="1"/>
    <col min="15" max="15" width="9.109375" style="36" bestFit="1" customWidth="1"/>
    <col min="16" max="17" width="8.109375" style="36" bestFit="1" customWidth="1"/>
    <col min="18" max="18" width="8.109375" style="36" customWidth="1"/>
    <col min="19" max="22" width="8.109375" style="36" bestFit="1" customWidth="1"/>
    <col min="23" max="23" width="10.109375" style="36" customWidth="1"/>
    <col min="24" max="24" width="11.33203125" style="36" bestFit="1" customWidth="1"/>
    <col min="25" max="25" width="8.88671875" style="36" customWidth="1"/>
    <col min="26" max="26" width="13" style="36" customWidth="1"/>
    <col min="27" max="16384" width="8.88671875" style="36"/>
  </cols>
  <sheetData>
    <row r="1" spans="1:26" x14ac:dyDescent="0.3">
      <c r="C1" s="37"/>
      <c r="D1" s="38"/>
      <c r="E1" s="37"/>
      <c r="F1" s="37"/>
      <c r="G1" s="37"/>
      <c r="H1" s="37"/>
      <c r="I1" s="37"/>
      <c r="J1" s="37"/>
      <c r="K1" s="37"/>
      <c r="L1" s="37"/>
      <c r="M1" s="37"/>
      <c r="N1" s="37"/>
      <c r="O1" s="37"/>
      <c r="P1" s="37"/>
      <c r="Q1" s="37"/>
      <c r="R1" s="37"/>
      <c r="S1" s="37"/>
      <c r="T1" s="37"/>
      <c r="U1" s="37"/>
      <c r="V1" s="37"/>
      <c r="W1" s="37"/>
    </row>
    <row r="2" spans="1:26" x14ac:dyDescent="0.3">
      <c r="E2" s="39"/>
      <c r="F2" s="39"/>
      <c r="G2" s="39"/>
      <c r="H2" s="39"/>
      <c r="I2" s="39"/>
      <c r="J2" s="39"/>
      <c r="K2" s="39"/>
      <c r="L2" s="39"/>
      <c r="M2" s="39"/>
      <c r="U2" s="36" t="s">
        <v>870</v>
      </c>
    </row>
    <row r="3" spans="1:26" ht="15" thickBot="1" x14ac:dyDescent="0.35">
      <c r="D3" s="97" t="s">
        <v>97</v>
      </c>
      <c r="E3" s="97"/>
      <c r="F3" s="97"/>
      <c r="G3" s="97"/>
      <c r="H3" s="97"/>
      <c r="I3" s="39" t="s">
        <v>739</v>
      </c>
      <c r="J3" s="97" t="s">
        <v>97</v>
      </c>
      <c r="K3" s="97"/>
      <c r="L3" s="97"/>
      <c r="M3" s="97"/>
      <c r="N3" s="97" t="s">
        <v>98</v>
      </c>
      <c r="O3" s="97"/>
      <c r="P3" s="97"/>
      <c r="Q3" s="97"/>
      <c r="R3" s="97"/>
      <c r="S3" s="97"/>
      <c r="T3" s="97"/>
      <c r="U3" s="97"/>
      <c r="V3" s="97"/>
      <c r="W3" s="40" t="s">
        <v>75</v>
      </c>
      <c r="X3" s="40" t="s">
        <v>76</v>
      </c>
      <c r="Y3" s="40" t="s">
        <v>811</v>
      </c>
    </row>
    <row r="4" spans="1:26" ht="15.6" thickTop="1" thickBot="1" x14ac:dyDescent="0.35">
      <c r="A4" s="40" t="s">
        <v>85</v>
      </c>
      <c r="B4" s="41"/>
      <c r="C4" s="42" t="e">
        <f>VLOOKUP(B4,IRN!$A$2:$B$664,2,FALSE)</f>
        <v>#N/A</v>
      </c>
      <c r="D4" s="97" t="s">
        <v>737</v>
      </c>
      <c r="E4" s="97"/>
      <c r="F4" s="97"/>
      <c r="G4" s="97"/>
      <c r="H4" s="97"/>
      <c r="I4" s="39" t="s">
        <v>740</v>
      </c>
      <c r="J4" s="97" t="s">
        <v>737</v>
      </c>
      <c r="K4" s="97"/>
      <c r="L4" s="97"/>
      <c r="M4" s="97"/>
      <c r="N4" s="97" t="s">
        <v>738</v>
      </c>
      <c r="O4" s="97"/>
      <c r="P4" s="97"/>
      <c r="Q4" s="97"/>
      <c r="R4" s="97"/>
      <c r="S4" s="97"/>
      <c r="T4" s="97"/>
      <c r="U4" s="97"/>
      <c r="V4" s="97"/>
      <c r="W4" s="40" t="s">
        <v>74</v>
      </c>
      <c r="X4" s="40" t="s">
        <v>868</v>
      </c>
      <c r="Y4" s="40" t="s">
        <v>117</v>
      </c>
    </row>
    <row r="5" spans="1:26" ht="15" thickTop="1" x14ac:dyDescent="0.3">
      <c r="A5" s="43" t="s">
        <v>7</v>
      </c>
      <c r="B5" s="44" t="s">
        <v>8</v>
      </c>
      <c r="C5" s="45"/>
      <c r="D5" s="46" t="s">
        <v>0</v>
      </c>
      <c r="E5" s="46" t="s">
        <v>90</v>
      </c>
      <c r="F5" s="46" t="s">
        <v>748</v>
      </c>
      <c r="G5" s="46" t="s">
        <v>749</v>
      </c>
      <c r="H5" s="46" t="s">
        <v>3</v>
      </c>
      <c r="I5" s="47" t="s">
        <v>95</v>
      </c>
      <c r="J5" s="48" t="s">
        <v>808</v>
      </c>
      <c r="K5" s="48" t="s">
        <v>809</v>
      </c>
      <c r="L5" s="48" t="s">
        <v>835</v>
      </c>
      <c r="M5" s="48" t="s">
        <v>810</v>
      </c>
      <c r="N5" s="49" t="s">
        <v>91</v>
      </c>
      <c r="O5" s="49" t="s">
        <v>2</v>
      </c>
      <c r="P5" s="49" t="s">
        <v>89</v>
      </c>
      <c r="Q5" s="49" t="s">
        <v>92</v>
      </c>
      <c r="R5" s="49" t="s">
        <v>118</v>
      </c>
      <c r="S5" s="49" t="s">
        <v>1</v>
      </c>
      <c r="T5" s="49" t="s">
        <v>93</v>
      </c>
      <c r="U5" s="49" t="s">
        <v>94</v>
      </c>
      <c r="V5" s="49" t="s">
        <v>4</v>
      </c>
      <c r="W5" s="50" t="s">
        <v>96</v>
      </c>
      <c r="X5" s="50" t="s">
        <v>5</v>
      </c>
      <c r="Y5" s="36" t="s">
        <v>6</v>
      </c>
    </row>
    <row r="6" spans="1:26" x14ac:dyDescent="0.3">
      <c r="A6" s="43"/>
      <c r="B6" s="43" t="s">
        <v>9</v>
      </c>
      <c r="C6" s="51" t="s">
        <v>822</v>
      </c>
      <c r="D6" s="52">
        <f>SUM((D7-(0.8*D10)+(0.2*D11)))</f>
        <v>0</v>
      </c>
      <c r="E6" s="52">
        <f t="shared" ref="E6:X6" si="0">SUM((E7-(0.8*E10)+(0.2*E11)))</f>
        <v>0</v>
      </c>
      <c r="F6" s="52">
        <f t="shared" si="0"/>
        <v>0</v>
      </c>
      <c r="G6" s="52">
        <f t="shared" si="0"/>
        <v>0</v>
      </c>
      <c r="H6" s="52">
        <f t="shared" si="0"/>
        <v>0</v>
      </c>
      <c r="I6" s="52">
        <f t="shared" si="0"/>
        <v>0</v>
      </c>
      <c r="J6" s="52">
        <f t="shared" si="0"/>
        <v>0</v>
      </c>
      <c r="K6" s="52">
        <f t="shared" si="0"/>
        <v>0</v>
      </c>
      <c r="L6" s="52">
        <f t="shared" ref="L6" si="1">SUM((L7-(0.8*L10)+(0.2*L11)))</f>
        <v>0</v>
      </c>
      <c r="M6" s="52">
        <f t="shared" si="0"/>
        <v>0</v>
      </c>
      <c r="N6" s="52">
        <f t="shared" si="0"/>
        <v>0</v>
      </c>
      <c r="O6" s="52">
        <f t="shared" si="0"/>
        <v>0</v>
      </c>
      <c r="P6" s="52">
        <f>SUM((P7-(0.8*P10)+(0.2*P11)))</f>
        <v>0</v>
      </c>
      <c r="Q6" s="52">
        <f t="shared" si="0"/>
        <v>0</v>
      </c>
      <c r="R6" s="52">
        <f t="shared" si="0"/>
        <v>0</v>
      </c>
      <c r="S6" s="52">
        <f t="shared" si="0"/>
        <v>0</v>
      </c>
      <c r="T6" s="52">
        <f t="shared" si="0"/>
        <v>0</v>
      </c>
      <c r="U6" s="52">
        <f t="shared" si="0"/>
        <v>0</v>
      </c>
      <c r="V6" s="52">
        <f t="shared" si="0"/>
        <v>0</v>
      </c>
      <c r="W6" s="53">
        <f t="shared" ref="W6:W11" si="2">SUM(D6:V6)</f>
        <v>0</v>
      </c>
      <c r="X6" s="8">
        <f t="shared" si="0"/>
        <v>0</v>
      </c>
      <c r="Y6" s="54">
        <f t="shared" ref="Y6" si="3">W6-X6</f>
        <v>0</v>
      </c>
    </row>
    <row r="7" spans="1:26" x14ac:dyDescent="0.3">
      <c r="A7" s="43"/>
      <c r="B7" s="43" t="s">
        <v>10</v>
      </c>
      <c r="C7" s="44" t="s">
        <v>821</v>
      </c>
      <c r="D7" s="52">
        <f t="shared" ref="D7:V7" si="4">SUM((D8-(D9*0.5)))</f>
        <v>0</v>
      </c>
      <c r="E7" s="52">
        <f t="shared" si="4"/>
        <v>0</v>
      </c>
      <c r="F7" s="52">
        <f t="shared" ref="F7" si="5">SUM((F8-(F9*0.5)))</f>
        <v>0</v>
      </c>
      <c r="G7" s="52">
        <f>SUM((G8-(G9*0.5)))</f>
        <v>0</v>
      </c>
      <c r="H7" s="52">
        <f t="shared" ref="H7:I7" si="6">SUM((H8-(H9*0.5)))</f>
        <v>0</v>
      </c>
      <c r="I7" s="52">
        <f t="shared" si="6"/>
        <v>0</v>
      </c>
      <c r="J7" s="52">
        <f t="shared" ref="J7:M7" si="7">SUM((J8-(J9*0.5)))</f>
        <v>0</v>
      </c>
      <c r="K7" s="52">
        <f t="shared" si="7"/>
        <v>0</v>
      </c>
      <c r="L7" s="52">
        <f t="shared" ref="L7" si="8">SUM((L8-(L9*0.5)))</f>
        <v>0</v>
      </c>
      <c r="M7" s="52">
        <f t="shared" si="7"/>
        <v>0</v>
      </c>
      <c r="N7" s="52">
        <f t="shared" si="4"/>
        <v>0</v>
      </c>
      <c r="O7" s="52">
        <f t="shared" si="4"/>
        <v>0</v>
      </c>
      <c r="P7" s="52">
        <f>SUM((P8-(P9*0.5)))</f>
        <v>0</v>
      </c>
      <c r="Q7" s="52">
        <f t="shared" si="4"/>
        <v>0</v>
      </c>
      <c r="R7" s="52">
        <f>SUM((R8-(R9*0.5)))</f>
        <v>0</v>
      </c>
      <c r="S7" s="52">
        <f t="shared" si="4"/>
        <v>0</v>
      </c>
      <c r="T7" s="52">
        <f t="shared" si="4"/>
        <v>0</v>
      </c>
      <c r="U7" s="52">
        <f t="shared" si="4"/>
        <v>0</v>
      </c>
      <c r="V7" s="52">
        <f t="shared" si="4"/>
        <v>0</v>
      </c>
      <c r="W7" s="53">
        <f t="shared" si="2"/>
        <v>0</v>
      </c>
      <c r="X7" s="8">
        <f>SUM((X8-(X9*0.5)))</f>
        <v>0</v>
      </c>
      <c r="Y7" s="54">
        <f>W7-X7</f>
        <v>0</v>
      </c>
    </row>
    <row r="8" spans="1:26" x14ac:dyDescent="0.3">
      <c r="A8" s="43"/>
      <c r="B8" s="43" t="s">
        <v>819</v>
      </c>
      <c r="C8" s="51" t="s">
        <v>11</v>
      </c>
      <c r="D8" s="52">
        <f>SUMIFS('FTE Detail'!$Q$1:$Q$99999,'FTE Detail'!$M$1:$M$99999,D$5,'FTE Detail'!$A$1:$A$99999,SFPR!$B$4)</f>
        <v>0</v>
      </c>
      <c r="E8" s="52">
        <f>SUMIFS('FTE Detail'!$Q$1:$Q$99999,'FTE Detail'!$M$1:$M$99999,E$5,'FTE Detail'!$A$1:$A$99999,SFPR!$B$4)</f>
        <v>0</v>
      </c>
      <c r="F8" s="52">
        <f>SUMIFS('FTE Detail'!$Q$1:$Q$99999,'FTE Detail'!$M$1:$M$99999,F$5,'FTE Detail'!$A$1:$A$99999,SFPR!$B$4,'FTE Detail'!$AC$1:$AC$99999,"FULL")</f>
        <v>0</v>
      </c>
      <c r="G8" s="52">
        <f>SUMIFS('FTE Detail'!$Q$1:$Q$99999,'FTE Detail'!$M$1:$M$99999,G$5,'FTE Detail'!$R$1:$R$99999,SFPR!$B$4)</f>
        <v>0</v>
      </c>
      <c r="H8" s="52">
        <f>SUMIFS('FTE Detail'!$Q$1:$Q$99999,'FTE Detail'!$M$1:$M$99999,H$5,'FTE Detail'!$A$1:$A$99999,SFPR!$B$4,'FTE Detail'!$AC$1:$AC$99999,"FULL")</f>
        <v>0</v>
      </c>
      <c r="I8" s="52">
        <f>SUMIFS('FTE Detail'!$Q$1:$Q$99999,'FTE Detail'!$M$1:$M$99999,I$5,'FTE Detail'!$I$1:$I$99999,SFPR!$B$4,'FTE Detail'!$AC$1:$AC$99999,"PART")</f>
        <v>0</v>
      </c>
      <c r="J8" s="52">
        <f>SUMIFS('FTE Detail'!$Q$1:$Q$99999,'FTE Detail'!$M$1:$M$99999,J$5,'FTE Detail'!$A$1:$A$99999,SFPR!$B$4,'FTE Detail'!$X$1:$X$99999,"&lt;&gt;PS")</f>
        <v>0</v>
      </c>
      <c r="K8" s="52">
        <f>SUMIFS('FTE Detail'!$Q$1:$Q$99999,'FTE Detail'!$M$1:$M$99999,K$5,'FTE Detail'!$A$1:$A$99999,SFPR!$B$4)</f>
        <v>0</v>
      </c>
      <c r="L8" s="52">
        <f>SUMIFS('FTE Detail'!$Q$1:$Q$99999,'FTE Detail'!$M$1:$M$99999,L$5,'FTE Detail'!$A$1:$A$99999,SFPR!$B$4)</f>
        <v>0</v>
      </c>
      <c r="M8" s="52">
        <f>SUMIFS('FTE Detail'!$Q$1:$Q$99999,'FTE Detail'!$M$1:$M$99999,M$5,'FTE Detail'!$A$1:$A$99999,SFPR!$B$4)</f>
        <v>0</v>
      </c>
      <c r="N8" s="52">
        <f>SUMIFS('FTE Detail'!$Q$1:$Q$99999,'FTE Detail'!$M$1:$M$99999,N$5,'FTE Detail'!$R$1:$R$99999,SFPR!$B$4)</f>
        <v>0</v>
      </c>
      <c r="O8" s="52">
        <f>SUMIFS('FTE Detail'!$Q$1:$Q$99999,'FTE Detail'!$M$1:$M$99999,O$5,'FTE Detail'!$R$1:$R$99999,SFPR!$B$4)</f>
        <v>0</v>
      </c>
      <c r="P8" s="52">
        <f>SUMIFS('FTE Detail'!$Q$1:$Q$99999,'FTE Detail'!$M$1:$M$99999,P$5,'FTE Detail'!$R$1:$R$99999,SFPR!$B$4)</f>
        <v>0</v>
      </c>
      <c r="Q8" s="52">
        <f>SUMIFS('FTE Detail'!$Q$1:$Q$99999,'FTE Detail'!$M$1:$M$99999,Q$5,'FTE Detail'!$R$1:$R$99999,SFPR!$B$4)</f>
        <v>0</v>
      </c>
      <c r="R8" s="52">
        <f>SUMIFS('FTE Detail'!$Q$1:$Q$99999,'FTE Detail'!$M$1:$M$99999,R$5,'FTE Detail'!$R$1:$R$99999,SFPR!$B$4,'FTE Detail'!$AC$1:$AC$99999,"FULL")</f>
        <v>0</v>
      </c>
      <c r="S8" s="52">
        <f>SUMIFS('FTE Detail'!$Q$1:$Q$99999,'FTE Detail'!$M$1:$M$99999,S$5,'FTE Detail'!$R$1:$R$99999,SFPR!$B$4,'FTE Detail'!$AC$1:$AC$99999,"FULL")</f>
        <v>0</v>
      </c>
      <c r="T8" s="52">
        <f>SUMIFS('FTE Detail'!$Q$1:$Q$99999,'FTE Detail'!$M$1:$M$99999,T$5,'FTE Detail'!$R$1:$R$99999,SFPR!$B$4,'FTE Detail'!$AC$1:$AC$99999,"PART")</f>
        <v>0</v>
      </c>
      <c r="U8" s="52">
        <f>SUMIFS('FTE Detail'!$Q$1:$Q$99999,'FTE Detail'!$M$1:$M$99999,U$5,'FTE Detail'!$R$1:$R$99999,SFPR!$B$4,'FTE Detail'!$AC$1:$AC$99999,"FULL")</f>
        <v>0</v>
      </c>
      <c r="V8" s="52">
        <f>SUMIFS('FTE Detail'!$Q$1:$Q$99999,'FTE Detail'!$M$1:$M$99999,V$5,'FTE Detail'!$R$1:$R$99999,SFPR!$B$4,'FTE Detail'!$AC$1:$AC$99999,"FULL")</f>
        <v>0</v>
      </c>
      <c r="W8" s="52">
        <f t="shared" si="2"/>
        <v>0</v>
      </c>
      <c r="X8" s="55">
        <v>0</v>
      </c>
      <c r="Y8" s="54">
        <f t="shared" ref="Y8:Y11" si="9">W8-X8</f>
        <v>0</v>
      </c>
      <c r="Z8" s="54"/>
    </row>
    <row r="9" spans="1:26" x14ac:dyDescent="0.3">
      <c r="A9" s="43"/>
      <c r="B9" s="43" t="s">
        <v>820</v>
      </c>
      <c r="C9" s="44" t="s">
        <v>857</v>
      </c>
      <c r="D9" s="44"/>
      <c r="E9" s="56">
        <f>SUMIFS('FTE Detail'!$Q$1:$Q$99999,'FTE Detail'!$M$1:$M$99999,E$5,'FTE Detail'!$A$1:$A$99999,SFPR!$B$4,'FTE Detail'!$AC$1:$AC$99999,"FULL")</f>
        <v>0</v>
      </c>
      <c r="F9" s="44"/>
      <c r="G9" s="44"/>
      <c r="H9" s="44"/>
      <c r="I9" s="44"/>
      <c r="J9" s="44"/>
      <c r="K9" s="44"/>
      <c r="L9" s="44"/>
      <c r="M9" s="44"/>
      <c r="N9" s="56">
        <f>SUMIFS('FTE Detail'!$Q$1:$Q$99999,'FTE Detail'!$M$1:$M$99999,N$5,'FTE Detail'!$R$1:$R$99999,SFPR!$B$4,'FTE Detail'!$AC$1:$AC$99999,"FULL")</f>
        <v>0</v>
      </c>
      <c r="O9" s="44"/>
      <c r="P9" s="44"/>
      <c r="Q9" s="44"/>
      <c r="R9" s="44"/>
      <c r="S9" s="44"/>
      <c r="T9" s="44"/>
      <c r="U9" s="44"/>
      <c r="V9" s="44"/>
      <c r="W9" s="52">
        <f t="shared" si="2"/>
        <v>0</v>
      </c>
      <c r="X9" s="55">
        <v>0</v>
      </c>
      <c r="Y9" s="54">
        <f t="shared" si="9"/>
        <v>0</v>
      </c>
    </row>
    <row r="10" spans="1:26" x14ac:dyDescent="0.3">
      <c r="A10" s="43"/>
      <c r="B10" s="43" t="s">
        <v>13</v>
      </c>
      <c r="C10" s="51" t="s">
        <v>12</v>
      </c>
      <c r="D10" s="52">
        <f>SUMIFS('FTE Detail'!$Q$1:$Q$99999,'FTE Detail'!$M$1:$M$99999,D$5,'FTE Detail'!$A$1:$A$99999,SFPR!$B$4,'FTE Detail'!$AC$1:$AC$99999,"PART")</f>
        <v>0</v>
      </c>
      <c r="E10" s="52"/>
      <c r="F10" s="52"/>
      <c r="G10" s="52"/>
      <c r="H10" s="52"/>
      <c r="I10" s="52">
        <f>SUMIFS('FTE Detail'!$Q$1:$Q$99999,'FTE Detail'!$M$1:$M$99999,I$5,'FTE Detail'!$I$1:$I$99999,SFPR!$B$4,'FTE Detail'!$AC$1:$AC$99999,"PART")</f>
        <v>0</v>
      </c>
      <c r="J10" s="52"/>
      <c r="K10" s="52"/>
      <c r="L10" s="52"/>
      <c r="M10" s="52"/>
      <c r="N10" s="52"/>
      <c r="O10" s="52"/>
      <c r="P10" s="52">
        <f>SUMIFS('FTE Detail'!$Q$1:$Q$99999,'FTE Detail'!$M$1:$M$99999,P$5,'FTE Detail'!$R$1:$R$99999,SFPR!$B$4,'FTE Detail'!$AC$1:$AC$99999,"PART")</f>
        <v>0</v>
      </c>
      <c r="Q10" s="52"/>
      <c r="R10" s="52"/>
      <c r="S10" s="52"/>
      <c r="T10" s="52">
        <f>SUMIFS('FTE Detail'!$Q$1:$Q$99999,'FTE Detail'!$M$1:$M$99999,T$5,'FTE Detail'!$R$1:$R$99999,SFPR!$B$4,'FTE Detail'!$AC$1:$AC$99999,"PART")</f>
        <v>0</v>
      </c>
      <c r="U10" s="52"/>
      <c r="V10" s="52"/>
      <c r="W10" s="52">
        <f t="shared" si="2"/>
        <v>0</v>
      </c>
      <c r="X10" s="55">
        <v>0</v>
      </c>
      <c r="Y10" s="54">
        <f t="shared" si="9"/>
        <v>0</v>
      </c>
    </row>
    <row r="11" spans="1:26" x14ac:dyDescent="0.3">
      <c r="A11" s="43"/>
      <c r="B11" s="43" t="s">
        <v>15</v>
      </c>
      <c r="C11" s="57" t="s">
        <v>14</v>
      </c>
      <c r="D11" s="57"/>
      <c r="E11" s="57"/>
      <c r="F11" s="52">
        <f>SUMIFS('FTE Detail'!$Q$1:$Q$99999,'FTE Detail'!$M$1:$M$99999,F$5,'FTE Detail'!$A$1:$A$99999,SFPR!$B$4,'FTE Detail'!$AC$1:$AC$99999,"FULL")</f>
        <v>0</v>
      </c>
      <c r="G11" s="52">
        <f>SUMIFS('FTE Detail'!$Q$1:$Q$99999,'FTE Detail'!$M$1:$M$99999,G$5,'FTE Detail'!$A$1:$A$99999,SFPR!$B$4,'FTE Detail'!$AC$1:$AC$99999,"FULL")</f>
        <v>0</v>
      </c>
      <c r="H11" s="52">
        <f>SUMIFS('FTE Detail'!$Q$1:$Q$99999,'FTE Detail'!$M$1:$M$99999,H$5,'FTE Detail'!$A$1:$A$99999,SFPR!$B$4,'FTE Detail'!$AC$1:$AC$99999,"FULL")</f>
        <v>0</v>
      </c>
      <c r="I11" s="57"/>
      <c r="J11" s="57"/>
      <c r="K11" s="57"/>
      <c r="L11" s="57"/>
      <c r="M11" s="57"/>
      <c r="N11" s="57"/>
      <c r="O11" s="57"/>
      <c r="P11" s="57"/>
      <c r="Q11" s="57"/>
      <c r="R11" s="43"/>
      <c r="S11" s="57"/>
      <c r="T11" s="57"/>
      <c r="U11" s="57"/>
      <c r="V11" s="43"/>
      <c r="W11" s="56">
        <f t="shared" si="2"/>
        <v>0</v>
      </c>
      <c r="X11" s="55">
        <v>0</v>
      </c>
      <c r="Y11" s="54">
        <f t="shared" si="9"/>
        <v>0</v>
      </c>
    </row>
    <row r="12" spans="1:26" x14ac:dyDescent="0.3">
      <c r="A12" s="43" t="s">
        <v>16</v>
      </c>
      <c r="B12" s="58" t="s">
        <v>17</v>
      </c>
      <c r="C12" s="39"/>
      <c r="D12" s="39"/>
      <c r="E12" s="39"/>
      <c r="F12" s="59"/>
      <c r="G12" s="59"/>
      <c r="H12" s="59"/>
      <c r="I12" s="59"/>
      <c r="J12" s="39"/>
      <c r="K12" s="39"/>
      <c r="L12" s="39"/>
      <c r="M12" s="39"/>
      <c r="N12" s="39"/>
      <c r="O12" s="39"/>
      <c r="P12" s="59"/>
      <c r="Q12" s="39"/>
      <c r="R12" s="59"/>
      <c r="S12" s="39"/>
      <c r="T12" s="59"/>
      <c r="U12" s="59"/>
      <c r="V12" s="59"/>
      <c r="W12" s="39"/>
      <c r="X12" s="59"/>
    </row>
    <row r="13" spans="1:26" x14ac:dyDescent="0.3">
      <c r="A13" s="60"/>
      <c r="B13" s="43" t="s">
        <v>18</v>
      </c>
      <c r="C13" s="51" t="s">
        <v>19</v>
      </c>
      <c r="D13" s="52">
        <f>SUMIFS('FTE Detail'!$Q$1:$Q$99999,'FTE Detail'!$M$1:$M$99999,D$5,'FTE Detail'!$A$1:$A$99999,SFPR!$B$4,'FTE Detail'!$AC$1:$AC$99999,"FULL",'FTE Detail'!$Z$1:$Z$99999,1)</f>
        <v>0</v>
      </c>
      <c r="E13" s="52">
        <f>SUMIFS('FTE Detail'!$Q$1:$Q$99999,'FTE Detail'!$M$1:$M$99999,E$5,'FTE Detail'!$A$1:$A$99999,SFPR!$B$4,'FTE Detail'!$AC$1:$AC$99999,"FULL",'FTE Detail'!$Z$1:$Z$99999,1)*0.5</f>
        <v>0</v>
      </c>
      <c r="F13" s="52">
        <f>SUMIFS('FTE Detail'!$Q$1:$Q$99999,'FTE Detail'!$M$1:$M$99999,F$5,'FTE Detail'!$A$1:$A$99999,SFPR!$B$4,'FTE Detail'!$AC$1:$AC$99999,"FULL",'FTE Detail'!$Z$1:$Z$99999,1)</f>
        <v>0</v>
      </c>
      <c r="G13" s="52">
        <f>SUMIFS('FTE Detail'!$Q$1:$Q$99999,'FTE Detail'!$M$1:$M$99999,G$5,'FTE Detail'!$A$1:$A$99999,SFPR!$B$4,'FTE Detail'!$AC$1:$AC$99999,"FULL",'FTE Detail'!$Z$1:$Z$99999,1)</f>
        <v>0</v>
      </c>
      <c r="H13" s="52">
        <f>SUMIFS('FTE Detail'!$Q$1:$Q$99999,'FTE Detail'!$M$1:$M$99999,H$5,'FTE Detail'!$A$1:$A$99999,SFPR!$B$4,'FTE Detail'!$AC$1:$AC$99999,"FULL",'FTE Detail'!$Z$1:$Z$99999,1)</f>
        <v>0</v>
      </c>
      <c r="I13" s="61"/>
      <c r="J13" s="52">
        <f>SUMIFS('FTE Detail'!$Q$1:$Q$99999,'FTE Detail'!$M$1:$M$99999,J$5,'FTE Detail'!$A$1:$A$99999,SFPR!$B$4,'FTE Detail'!$AC$1:$AC$99999,"FULL",'FTE Detail'!$Z$1:$Z$99999,1)</f>
        <v>0</v>
      </c>
      <c r="K13" s="52"/>
      <c r="L13" s="52">
        <f>SUMIFS('FTE Detail'!$Q$1:$Q$99999,'FTE Detail'!$M$1:$M$99999,L$5,'FTE Detail'!$A$1:$A$99999,SFPR!$B$4,'FTE Detail'!$AC$1:$AC$99999,"FULL",'FTE Detail'!$Z$1:$Z$99999,1)</f>
        <v>0</v>
      </c>
      <c r="M13" s="52">
        <f>SUMIFS('FTE Detail'!$Q$1:$Q$99999,'FTE Detail'!$M$1:$M$99999,M$5,'FTE Detail'!$A$1:$A$99999,SFPR!$B$4,'FTE Detail'!$AC$1:$AC$99999,"FULL",'FTE Detail'!$Z$1:$Z$99999,1)</f>
        <v>0</v>
      </c>
      <c r="N13" s="52">
        <f>SUMIFS('FTE Detail'!$Q$1:$Q$99999,'FTE Detail'!$M$1:$M$99999,N$5,'FTE Detail'!$R$1:$R$99999,SFPR!$B$4,'FTE Detail'!$AC$1:$AC$99999,"FULL",'FTE Detail'!$Z$1:$Z$99999,1)</f>
        <v>0</v>
      </c>
      <c r="O13" s="52">
        <f>SUMIFS('FTE Detail'!$Q$1:$Q$99999,'FTE Detail'!$M$1:$M$99999,O$5,'FTE Detail'!$R$1:$R$99999,SFPR!$B$4,'FTE Detail'!$AC$1:$AC$99999,"FULL",'FTE Detail'!$Z$1:$Z$99999,1)</f>
        <v>0</v>
      </c>
      <c r="P13" s="52">
        <f>SUMIFS('FTE Detail'!$Q$1:$Q$99999,'FTE Detail'!$M$1:$M$99999,P$5,'FTE Detail'!$R$1:$R$99999,SFPR!$B$4,'FTE Detail'!$AC$1:$AC$99999,"FULL",'FTE Detail'!$Z$1:$Z$99999,1)</f>
        <v>0</v>
      </c>
      <c r="Q13" s="52">
        <f>SUMIFS('FTE Detail'!$Q$1:$Q$99999,'FTE Detail'!$M$1:$M$99999,Q$5,'FTE Detail'!$R$1:$R$99999,SFPR!$B$4,'FTE Detail'!$AC$1:$AC$99999,"FULL",'FTE Detail'!$Z$1:$Z$99999,1)</f>
        <v>0</v>
      </c>
      <c r="R13" s="52">
        <f>SUMIFS('FTE Detail'!$Q$1:$Q$99999,'FTE Detail'!$M$1:$M$99999,R$5,'FTE Detail'!$R$1:$R$99999,SFPR!$B$4,'FTE Detail'!$AC$1:$AC$99999,"FULL",'FTE Detail'!$Z$1:$Z$99999,1,'FTE Detail'!$AC$1:$AC$99999,"FULL")</f>
        <v>0</v>
      </c>
      <c r="S13" s="52">
        <f>SUMIFS('FTE Detail'!$Q$1:$Q$99999,'FTE Detail'!$M$1:$M$99999,S$5,'FTE Detail'!$R$1:$R$99999,SFPR!$B$4,'FTE Detail'!$AC$1:$AC$99999,"FULL",'FTE Detail'!$Z$1:$Z$99999,1)</f>
        <v>0</v>
      </c>
      <c r="T13" s="61"/>
      <c r="U13" s="52"/>
      <c r="V13" s="52">
        <f>SUMIFS('FTE Detail'!$Q$1:$Q$99999,'FTE Detail'!$M$1:$M$99999,V$5,'FTE Detail'!$R$1:$R$99999,SFPR!$B$4,'FTE Detail'!$AC$1:$AC$99999,"FULL",'FTE Detail'!$Z$1:$Z$99999,1)</f>
        <v>0</v>
      </c>
      <c r="W13" s="62">
        <f t="shared" ref="W13:W18" si="10">SUM(D13:V13)</f>
        <v>0</v>
      </c>
      <c r="X13" s="52">
        <v>0</v>
      </c>
      <c r="Y13" s="54">
        <f t="shared" ref="Y13:Y18" si="11">W13-X13</f>
        <v>0</v>
      </c>
    </row>
    <row r="14" spans="1:26" x14ac:dyDescent="0.3">
      <c r="A14" s="60"/>
      <c r="B14" s="43" t="s">
        <v>20</v>
      </c>
      <c r="C14" s="51" t="s">
        <v>21</v>
      </c>
      <c r="D14" s="52">
        <f>SUMIFS('FTE Detail'!$Q$1:$Q$99999,'FTE Detail'!$M$1:$M$99999,D$5,'FTE Detail'!$A$1:$A$99999,SFPR!$B$4,'FTE Detail'!$AC$1:$AC$99999,"FULL",'FTE Detail'!$Z$1:$Z$99999,2)</f>
        <v>0</v>
      </c>
      <c r="E14" s="52">
        <f>SUMIFS('FTE Detail'!$Q$1:$Q$99999,'FTE Detail'!$M$1:$M$99999,E$5,'FTE Detail'!$A$1:$A$99999,SFPR!$B$4,'FTE Detail'!$AC$1:$AC$99999,"FULL",'FTE Detail'!$Z$1:$Z$99999,2)*0.5</f>
        <v>0</v>
      </c>
      <c r="F14" s="52">
        <f>SUMIFS('FTE Detail'!$Q$1:$Q$99999,'FTE Detail'!$M$1:$M$99999,F$5,'FTE Detail'!$A$1:$A$99999,SFPR!$B$4,'FTE Detail'!$AC$1:$AC$99999,"FULL",'FTE Detail'!$Z$1:$Z$99999,2)</f>
        <v>0</v>
      </c>
      <c r="G14" s="52">
        <f>SUMIFS('FTE Detail'!$Q$1:$Q$99999,'FTE Detail'!$M$1:$M$99999,G$5,'FTE Detail'!$A$1:$A$99999,SFPR!$B$4,'FTE Detail'!$AC$1:$AC$99999,"FULL",'FTE Detail'!$Z$1:$Z$99999,2)</f>
        <v>0</v>
      </c>
      <c r="H14" s="52">
        <f>SUMIFS('FTE Detail'!$Q$1:$Q$99999,'FTE Detail'!$M$1:$M$99999,H$5,'FTE Detail'!$A$1:$A$99999,SFPR!$B$4,'FTE Detail'!$AC$1:$AC$99999,"FULL",'FTE Detail'!$Z$1:$Z$99999,2)</f>
        <v>0</v>
      </c>
      <c r="I14" s="61"/>
      <c r="J14" s="52">
        <f>SUMIFS('FTE Detail'!$Q$1:$Q$99999,'FTE Detail'!$M$1:$M$99999,J$5,'FTE Detail'!$A$1:$A$99999,SFPR!$B$4,'FTE Detail'!$AC$1:$AC$99999,"FULL",'FTE Detail'!$Z$1:$Z$99999,2)</f>
        <v>0</v>
      </c>
      <c r="K14" s="52"/>
      <c r="L14" s="52">
        <f>SUMIFS('FTE Detail'!$Q$1:$Q$99999,'FTE Detail'!$M$1:$M$99999,L$5,'FTE Detail'!$A$1:$A$99999,SFPR!$B$4,'FTE Detail'!$AC$1:$AC$99999,"FULL",'FTE Detail'!$Z$1:$Z$99999,2)</f>
        <v>0</v>
      </c>
      <c r="M14" s="52">
        <f>SUMIFS('FTE Detail'!$Q$1:$Q$99999,'FTE Detail'!$M$1:$M$99999,M$5,'FTE Detail'!$A$1:$A$99999,SFPR!$B$4,'FTE Detail'!$AC$1:$AC$99999,"FULL",'FTE Detail'!$Z$1:$Z$99999,2)</f>
        <v>0</v>
      </c>
      <c r="N14" s="52">
        <f>SUMIFS('FTE Detail'!$Q$1:$Q$99999,'FTE Detail'!$M$1:$M$99999,N$5,'FTE Detail'!$R$1:$R$99999,SFPR!$B$4,'FTE Detail'!$AC$1:$AC$99999,"FULL",'FTE Detail'!$Z$1:$Z$99999,2)</f>
        <v>0</v>
      </c>
      <c r="O14" s="52">
        <f>SUMIFS('FTE Detail'!$Q$1:$Q$99999,'FTE Detail'!$M$1:$M$99999,O$5,'FTE Detail'!$R$1:$R$99999,SFPR!$B$4,'FTE Detail'!$AC$1:$AC$99999,"FULL",'FTE Detail'!$Z$1:$Z$99999,2)</f>
        <v>0</v>
      </c>
      <c r="P14" s="52">
        <f>SUMIFS('FTE Detail'!$Q$1:$Q$99999,'FTE Detail'!$M$1:$M$99999,P$5,'FTE Detail'!$R$1:$R$99999,SFPR!$B$4,'FTE Detail'!$AC$1:$AC$99999,"FULL",'FTE Detail'!$Z$1:$Z$99999,2)</f>
        <v>0</v>
      </c>
      <c r="Q14" s="52">
        <f>SUMIFS('FTE Detail'!$Q$1:$Q$99999,'FTE Detail'!$M$1:$M$99999,Q$5,'FTE Detail'!$R$1:$R$99999,SFPR!$B$4,'FTE Detail'!$AC$1:$AC$99999,"FULL",'FTE Detail'!$Z$1:$Z$99999,2)</f>
        <v>0</v>
      </c>
      <c r="R14" s="52">
        <f>SUMIFS('FTE Detail'!$Q$1:$Q$99999,'FTE Detail'!$M$1:$M$99999,R$5,'FTE Detail'!$R$1:$R$99999,SFPR!$B$4,'FTE Detail'!$AC$1:$AC$99999,"FULL",'FTE Detail'!$Z$1:$Z$99999,2,'FTE Detail'!$AC$1:$AC$99999,"FULL")</f>
        <v>0</v>
      </c>
      <c r="S14" s="52">
        <f>SUMIFS('FTE Detail'!$Q$1:$Q$99999,'FTE Detail'!$M$1:$M$99999,S$5,'FTE Detail'!$R$1:$R$99999,SFPR!$B$4,'FTE Detail'!$AC$1:$AC$99999,"FULL",'FTE Detail'!$Z$1:$Z$99999,2)</f>
        <v>0</v>
      </c>
      <c r="T14" s="61"/>
      <c r="U14" s="52"/>
      <c r="V14" s="52">
        <f>SUMIFS('FTE Detail'!$Q$1:$Q$99999,'FTE Detail'!$M$1:$M$99999,V$5,'FTE Detail'!$R$1:$R$99999,SFPR!$B$4,'FTE Detail'!$AC$1:$AC$99999,"FULL",'FTE Detail'!$Z$1:$Z$99999,2)</f>
        <v>0</v>
      </c>
      <c r="W14" s="62">
        <f t="shared" si="10"/>
        <v>0</v>
      </c>
      <c r="X14" s="52">
        <v>0</v>
      </c>
      <c r="Y14" s="54">
        <f t="shared" si="11"/>
        <v>0</v>
      </c>
    </row>
    <row r="15" spans="1:26" x14ac:dyDescent="0.3">
      <c r="A15" s="60"/>
      <c r="B15" s="43" t="s">
        <v>22</v>
      </c>
      <c r="C15" s="51" t="s">
        <v>23</v>
      </c>
      <c r="D15" s="52">
        <f>SUMIFS('FTE Detail'!$Q$1:$Q$99999,'FTE Detail'!$M$1:$M$99999,D$5,'FTE Detail'!$A$1:$A$99999,SFPR!$B$4,'FTE Detail'!$AC$1:$AC$99999,"FULL",'FTE Detail'!$Z$1:$Z$99999,3)</f>
        <v>0</v>
      </c>
      <c r="E15" s="52">
        <f>SUMIFS('FTE Detail'!$Q$1:$Q$99999,'FTE Detail'!$M$1:$M$99999,E$5,'FTE Detail'!$A$1:$A$99999,SFPR!$B$4,'FTE Detail'!$AC$1:$AC$99999,"FULL",'FTE Detail'!$Z$1:$Z$99999,3)*0.5</f>
        <v>0</v>
      </c>
      <c r="F15" s="52">
        <f>SUMIFS('FTE Detail'!$Q$1:$Q$99999,'FTE Detail'!$M$1:$M$99999,F$5,'FTE Detail'!$A$1:$A$99999,SFPR!$B$4,'FTE Detail'!$AC$1:$AC$99999,"FULL",'FTE Detail'!$Z$1:$Z$99999,3)</f>
        <v>0</v>
      </c>
      <c r="G15" s="52">
        <f>SUMIFS('FTE Detail'!$Q$1:$Q$99999,'FTE Detail'!$M$1:$M$99999,G$5,'FTE Detail'!$A$1:$A$99999,SFPR!$B$4,'FTE Detail'!$AC$1:$AC$99999,"FULL",'FTE Detail'!$Z$1:$Z$99999,3)</f>
        <v>0</v>
      </c>
      <c r="H15" s="52">
        <f>SUMIFS('FTE Detail'!$Q$1:$Q$99999,'FTE Detail'!$M$1:$M$99999,H$5,'FTE Detail'!$A$1:$A$99999,SFPR!$B$4,'FTE Detail'!$AC$1:$AC$99999,"FULL",'FTE Detail'!$Z$1:$Z$99999,3)</f>
        <v>0</v>
      </c>
      <c r="I15" s="61"/>
      <c r="J15" s="52">
        <f>SUMIFS('FTE Detail'!$Q$1:$Q$99999,'FTE Detail'!$M$1:$M$99999,J$5,'FTE Detail'!$A$1:$A$99999,SFPR!$B$4,'FTE Detail'!$AC$1:$AC$99999,"FULL",'FTE Detail'!$Z$1:$Z$99999,3)</f>
        <v>0</v>
      </c>
      <c r="K15" s="52"/>
      <c r="L15" s="52">
        <f>SUMIFS('FTE Detail'!$Q$1:$Q$99999,'FTE Detail'!$M$1:$M$99999,L$5,'FTE Detail'!$A$1:$A$99999,SFPR!$B$4,'FTE Detail'!$AC$1:$AC$99999,"FULL",'FTE Detail'!$Z$1:$Z$99999,3)</f>
        <v>0</v>
      </c>
      <c r="M15" s="52">
        <f>SUMIFS('FTE Detail'!$Q$1:$Q$99999,'FTE Detail'!$M$1:$M$99999,M$5,'FTE Detail'!$A$1:$A$99999,SFPR!$B$4,'FTE Detail'!$AC$1:$AC$99999,"FULL",'FTE Detail'!$Z$1:$Z$99999,3)</f>
        <v>0</v>
      </c>
      <c r="N15" s="52">
        <f>SUMIFS('FTE Detail'!$Q$1:$Q$99999,'FTE Detail'!$M$1:$M$99999,N$5,'FTE Detail'!$R$1:$R$99999,SFPR!$B$4,'FTE Detail'!$AC$1:$AC$99999,"FULL",'FTE Detail'!$Z$1:$Z$99999,3)</f>
        <v>0</v>
      </c>
      <c r="O15" s="52">
        <f>SUMIFS('FTE Detail'!$Q$1:$Q$99999,'FTE Detail'!$M$1:$M$99999,O$5,'FTE Detail'!$R$1:$R$99999,SFPR!$B$4,'FTE Detail'!$AC$1:$AC$99999,"FULL",'FTE Detail'!$Z$1:$Z$99999,3)</f>
        <v>0</v>
      </c>
      <c r="P15" s="52">
        <f>SUMIFS('FTE Detail'!$Q$1:$Q$99999,'FTE Detail'!$M$1:$M$99999,P$5,'FTE Detail'!$R$1:$R$99999,SFPR!$B$4,'FTE Detail'!$AC$1:$AC$99999,"FULL",'FTE Detail'!$Z$1:$Z$99999,3)</f>
        <v>0</v>
      </c>
      <c r="Q15" s="52">
        <f>SUMIFS('FTE Detail'!$Q$1:$Q$99999,'FTE Detail'!$M$1:$M$99999,Q$5,'FTE Detail'!$R$1:$R$99999,SFPR!$B$4,'FTE Detail'!$AC$1:$AC$99999,"FULL",'FTE Detail'!$Z$1:$Z$99999,3)</f>
        <v>0</v>
      </c>
      <c r="R15" s="52">
        <f>SUMIFS('FTE Detail'!$Q$1:$Q$99999,'FTE Detail'!$M$1:$M$99999,R$5,'FTE Detail'!$R$1:$R$99999,SFPR!$B$4,'FTE Detail'!$AC$1:$AC$99999,"FULL",'FTE Detail'!$Z$1:$Z$99999,3,'FTE Detail'!$AC$1:$AC$99999,"FULL")</f>
        <v>0</v>
      </c>
      <c r="S15" s="52">
        <f>SUMIFS('FTE Detail'!$Q$1:$Q$99999,'FTE Detail'!$M$1:$M$99999,S$5,'FTE Detail'!$R$1:$R$99999,SFPR!$B$4,'FTE Detail'!$AC$1:$AC$99999,"FULL",'FTE Detail'!$Z$1:$Z$99999,3)</f>
        <v>0</v>
      </c>
      <c r="T15" s="61"/>
      <c r="U15" s="52"/>
      <c r="V15" s="52">
        <f>SUMIFS('FTE Detail'!$Q$1:$Q$99999,'FTE Detail'!$M$1:$M$99999,V$5,'FTE Detail'!$R$1:$R$99999,SFPR!$B$4,'FTE Detail'!$AC$1:$AC$99999,"FULL",'FTE Detail'!$Z$1:$Z$99999,3)</f>
        <v>0</v>
      </c>
      <c r="W15" s="62">
        <f t="shared" si="10"/>
        <v>0</v>
      </c>
      <c r="X15" s="52">
        <v>0</v>
      </c>
      <c r="Y15" s="54">
        <f t="shared" si="11"/>
        <v>0</v>
      </c>
      <c r="Z15" s="36" t="s">
        <v>88</v>
      </c>
    </row>
    <row r="16" spans="1:26" x14ac:dyDescent="0.3">
      <c r="A16" s="60"/>
      <c r="B16" s="43" t="s">
        <v>24</v>
      </c>
      <c r="C16" s="51" t="s">
        <v>25</v>
      </c>
      <c r="D16" s="52">
        <f>SUMIFS('FTE Detail'!$Q$1:$Q$99999,'FTE Detail'!$M$1:$M$99999,D$5,'FTE Detail'!$A$1:$A$99999,SFPR!$B$4,'FTE Detail'!$AC$1:$AC$99999,"FULL",'FTE Detail'!$Z$1:$Z$99999,4)</f>
        <v>0</v>
      </c>
      <c r="E16" s="52">
        <f>SUMIFS('FTE Detail'!$Q$1:$Q$99999,'FTE Detail'!$M$1:$M$99999,E$5,'FTE Detail'!$A$1:$A$99999,SFPR!$B$4,'FTE Detail'!$AC$1:$AC$99999,"FULL",'FTE Detail'!$Z$1:$Z$99999,4)*0.5</f>
        <v>0</v>
      </c>
      <c r="F16" s="52">
        <f>SUMIFS('FTE Detail'!$Q$1:$Q$99999,'FTE Detail'!$M$1:$M$99999,F$5,'FTE Detail'!$A$1:$A$99999,SFPR!$B$4,'FTE Detail'!$AC$1:$AC$99999,"FULL",'FTE Detail'!$Z$1:$Z$99999,4)</f>
        <v>0</v>
      </c>
      <c r="G16" s="52">
        <f>SUMIFS('FTE Detail'!$Q$1:$Q$99999,'FTE Detail'!$M$1:$M$99999,G$5,'FTE Detail'!$A$1:$A$99999,SFPR!$B$4,'FTE Detail'!$AC$1:$AC$99999,"FULL",'FTE Detail'!$Z$1:$Z$99999,4)</f>
        <v>0</v>
      </c>
      <c r="H16" s="52">
        <f>SUMIFS('FTE Detail'!$Q$1:$Q$99999,'FTE Detail'!$M$1:$M$99999,H$5,'FTE Detail'!$A$1:$A$99999,SFPR!$B$4,'FTE Detail'!$AC$1:$AC$99999,"FULL",'FTE Detail'!$Z$1:$Z$99999,4)</f>
        <v>0</v>
      </c>
      <c r="I16" s="61"/>
      <c r="J16" s="52">
        <f>SUMIFS('FTE Detail'!$Q$1:$Q$99999,'FTE Detail'!$M$1:$M$99999,J$5,'FTE Detail'!$A$1:$A$99999,SFPR!$B$4,'FTE Detail'!$AC$1:$AC$99999,"FULL",'FTE Detail'!$Z$1:$Z$99999,4)</f>
        <v>0</v>
      </c>
      <c r="K16" s="52"/>
      <c r="L16" s="52">
        <f>SUMIFS('FTE Detail'!$Q$1:$Q$99999,'FTE Detail'!$M$1:$M$99999,L$5,'FTE Detail'!$A$1:$A$99999,SFPR!$B$4,'FTE Detail'!$AC$1:$AC$99999,"FULL",'FTE Detail'!$Z$1:$Z$99999,4)</f>
        <v>0</v>
      </c>
      <c r="M16" s="52">
        <f>SUMIFS('FTE Detail'!$Q$1:$Q$99999,'FTE Detail'!$M$1:$M$99999,M$5,'FTE Detail'!$A$1:$A$99999,SFPR!$B$4,'FTE Detail'!$AC$1:$AC$99999,"FULL",'FTE Detail'!$Z$1:$Z$99999,4)</f>
        <v>0</v>
      </c>
      <c r="N16" s="52">
        <f>SUMIFS('FTE Detail'!$Q$1:$Q$99999,'FTE Detail'!$M$1:$M$99999,N$5,'FTE Detail'!$R$1:$R$99999,SFPR!$B$4,'FTE Detail'!$AC$1:$AC$99999,"FULL",'FTE Detail'!$Z$1:$Z$99999,4)</f>
        <v>0</v>
      </c>
      <c r="O16" s="52">
        <f>SUMIFS('FTE Detail'!$Q$1:$Q$99999,'FTE Detail'!$M$1:$M$99999,O$5,'FTE Detail'!$R$1:$R$99999,SFPR!$B$4,'FTE Detail'!$AC$1:$AC$99999,"FULL",'FTE Detail'!$Z$1:$Z$99999,4)</f>
        <v>0</v>
      </c>
      <c r="P16" s="52">
        <f>SUMIFS('FTE Detail'!$Q$1:$Q$99999,'FTE Detail'!$M$1:$M$99999,P$5,'FTE Detail'!$R$1:$R$99999,SFPR!$B$4,'FTE Detail'!$AC$1:$AC$99999,"FULL",'FTE Detail'!$Z$1:$Z$99999,4)</f>
        <v>0</v>
      </c>
      <c r="Q16" s="52">
        <f>SUMIFS('FTE Detail'!$Q$1:$Q$99999,'FTE Detail'!$M$1:$M$99999,Q$5,'FTE Detail'!$R$1:$R$99999,SFPR!$B$4,'FTE Detail'!$AC$1:$AC$99999,"FULL",'FTE Detail'!$Z$1:$Z$99999,4)</f>
        <v>0</v>
      </c>
      <c r="R16" s="52">
        <f>SUMIFS('FTE Detail'!$Q$1:$Q$99999,'FTE Detail'!$M$1:$M$99999,R$5,'FTE Detail'!$R$1:$R$99999,SFPR!$B$4,'FTE Detail'!$AC$1:$AC$99999,"FULL",'FTE Detail'!$Z$1:$Z$99999,4,'FTE Detail'!$AC$1:$AC$99999,"FULL")</f>
        <v>0</v>
      </c>
      <c r="S16" s="52">
        <f>SUMIFS('FTE Detail'!$Q$1:$Q$99999,'FTE Detail'!$M$1:$M$99999,S$5,'FTE Detail'!$R$1:$R$99999,SFPR!$B$4,'FTE Detail'!$AC$1:$AC$99999,"FULL",'FTE Detail'!$Z$1:$Z$99999,4)</f>
        <v>0</v>
      </c>
      <c r="T16" s="61"/>
      <c r="U16" s="52"/>
      <c r="V16" s="52">
        <f>SUMIFS('FTE Detail'!$Q$1:$Q$99999,'FTE Detail'!$M$1:$M$99999,V$5,'FTE Detail'!$R$1:$R$99999,SFPR!$B$4,'FTE Detail'!$AC$1:$AC$99999,"FULL",'FTE Detail'!$Z$1:$Z$99999,4)</f>
        <v>0</v>
      </c>
      <c r="W16" s="62">
        <f t="shared" si="10"/>
        <v>0</v>
      </c>
      <c r="X16" s="52">
        <v>0</v>
      </c>
      <c r="Y16" s="54">
        <f t="shared" si="11"/>
        <v>0</v>
      </c>
    </row>
    <row r="17" spans="1:26" x14ac:dyDescent="0.3">
      <c r="A17" s="60"/>
      <c r="B17" s="43" t="s">
        <v>26</v>
      </c>
      <c r="C17" s="51" t="s">
        <v>27</v>
      </c>
      <c r="D17" s="52">
        <f>SUMIFS('FTE Detail'!$Q$1:$Q$99999,'FTE Detail'!$M$1:$M$99999,D$5,'FTE Detail'!$A$1:$A$99999,SFPR!$B$4,'FTE Detail'!$AC$1:$AC$99999,"FULL",'FTE Detail'!$Z$1:$Z$99999,5)</f>
        <v>0</v>
      </c>
      <c r="E17" s="52">
        <f>SUMIFS('FTE Detail'!$Q$1:$Q$99999,'FTE Detail'!$M$1:$M$99999,E$5,'FTE Detail'!$A$1:$A$99999,SFPR!$B$4,'FTE Detail'!$AC$1:$AC$99999,"FULL",'FTE Detail'!$Z$1:$Z$99999,5)*0.5</f>
        <v>0</v>
      </c>
      <c r="F17" s="52">
        <f>SUMIFS('FTE Detail'!$Q$1:$Q$99999,'FTE Detail'!$M$1:$M$99999,F$5,'FTE Detail'!$A$1:$A$99999,SFPR!$B$4,'FTE Detail'!$AC$1:$AC$99999,"FULL",'FTE Detail'!$Z$1:$Z$99999,5)</f>
        <v>0</v>
      </c>
      <c r="G17" s="52">
        <f>SUMIFS('FTE Detail'!$Q$1:$Q$99999,'FTE Detail'!$M$1:$M$99999,G$5,'FTE Detail'!$A$1:$A$99999,SFPR!$B$4,'FTE Detail'!$AC$1:$AC$99999,"FULL",'FTE Detail'!$Z$1:$Z$99999,5)</f>
        <v>0</v>
      </c>
      <c r="H17" s="52">
        <f>SUMIFS('FTE Detail'!$Q$1:$Q$99999,'FTE Detail'!$M$1:$M$99999,H$5,'FTE Detail'!$A$1:$A$99999,SFPR!$B$4,'FTE Detail'!$AC$1:$AC$99999,"FULL",'FTE Detail'!$Z$1:$Z$99999,5)</f>
        <v>0</v>
      </c>
      <c r="I17" s="61"/>
      <c r="J17" s="52">
        <f>SUMIFS('FTE Detail'!$Q$1:$Q$99999,'FTE Detail'!$M$1:$M$99999,J$5,'FTE Detail'!$A$1:$A$99999,SFPR!$B$4,'FTE Detail'!$AC$1:$AC$99999,"FULL",'FTE Detail'!$Z$1:$Z$99999,5)</f>
        <v>0</v>
      </c>
      <c r="K17" s="52"/>
      <c r="L17" s="52">
        <f>SUMIFS('FTE Detail'!$Q$1:$Q$99999,'FTE Detail'!$M$1:$M$99999,L$5,'FTE Detail'!$A$1:$A$99999,SFPR!$B$4,'FTE Detail'!$AC$1:$AC$99999,"FULL",'FTE Detail'!$Z$1:$Z$99999,5)</f>
        <v>0</v>
      </c>
      <c r="M17" s="52">
        <f>SUMIFS('FTE Detail'!$Q$1:$Q$99999,'FTE Detail'!$M$1:$M$99999,M$5,'FTE Detail'!$A$1:$A$99999,SFPR!$B$4,'FTE Detail'!$AC$1:$AC$99999,"FULL",'FTE Detail'!$Z$1:$Z$99999,5)</f>
        <v>0</v>
      </c>
      <c r="N17" s="52">
        <f>SUMIFS('FTE Detail'!$Q$1:$Q$99999,'FTE Detail'!$M$1:$M$99999,N$5,'FTE Detail'!$R$1:$R$99999,SFPR!$B$4,'FTE Detail'!$AC$1:$AC$99999,"FULL",'FTE Detail'!$Z$1:$Z$99999,5)</f>
        <v>0</v>
      </c>
      <c r="O17" s="52">
        <f>SUMIFS('FTE Detail'!$Q$1:$Q$99999,'FTE Detail'!$M$1:$M$99999,O$5,'FTE Detail'!$R$1:$R$99999,SFPR!$B$4,'FTE Detail'!$AC$1:$AC$99999,"FULL",'FTE Detail'!$Z$1:$Z$99999,5)</f>
        <v>0</v>
      </c>
      <c r="P17" s="52">
        <f>SUMIFS('FTE Detail'!$Q$1:$Q$99999,'FTE Detail'!$M$1:$M$99999,P$5,'FTE Detail'!$R$1:$R$99999,SFPR!$B$4,'FTE Detail'!$AC$1:$AC$99999,"FULL",'FTE Detail'!$Z$1:$Z$99999,5)</f>
        <v>0</v>
      </c>
      <c r="Q17" s="52">
        <f>SUMIFS('FTE Detail'!$Q$1:$Q$99999,'FTE Detail'!$M$1:$M$99999,Q$5,'FTE Detail'!$R$1:$R$99999,SFPR!$B$4,'FTE Detail'!$AC$1:$AC$99999,"FULL",'FTE Detail'!$Z$1:$Z$99999,5)</f>
        <v>0</v>
      </c>
      <c r="R17" s="52">
        <f>SUMIFS('FTE Detail'!$Q$1:$Q$99999,'FTE Detail'!$M$1:$M$99999,R$5,'FTE Detail'!$R$1:$R$99999,SFPR!$B$4,'FTE Detail'!$AC$1:$AC$99999,"FULL",'FTE Detail'!$Z$1:$Z$99999,5,'FTE Detail'!$AC$1:$AC$99999,"FULL")</f>
        <v>0</v>
      </c>
      <c r="S17" s="52">
        <f>SUMIFS('FTE Detail'!$Q$1:$Q$99999,'FTE Detail'!$M$1:$M$99999,S$5,'FTE Detail'!$R$1:$R$99999,SFPR!$B$4,'FTE Detail'!$AC$1:$AC$99999,"FULL",'FTE Detail'!$Z$1:$Z$99999,5)</f>
        <v>0</v>
      </c>
      <c r="T17" s="61"/>
      <c r="U17" s="52"/>
      <c r="V17" s="52">
        <f>SUMIFS('FTE Detail'!$Q$1:$Q$99999,'FTE Detail'!$M$1:$M$99999,V$5,'FTE Detail'!$R$1:$R$99999,SFPR!$B$4,'FTE Detail'!$AC$1:$AC$99999,"FULL",'FTE Detail'!$Z$1:$Z$99999,5)</f>
        <v>0</v>
      </c>
      <c r="W17" s="62">
        <f t="shared" si="10"/>
        <v>0</v>
      </c>
      <c r="X17" s="52">
        <v>0</v>
      </c>
      <c r="Y17" s="54">
        <f t="shared" si="11"/>
        <v>0</v>
      </c>
    </row>
    <row r="18" spans="1:26" x14ac:dyDescent="0.3">
      <c r="A18" s="60"/>
      <c r="B18" s="43" t="s">
        <v>28</v>
      </c>
      <c r="C18" s="51" t="s">
        <v>29</v>
      </c>
      <c r="D18" s="52">
        <f>SUMIFS('FTE Detail'!$Q$1:$Q$99999,'FTE Detail'!$M$1:$M$99999,D$5,'FTE Detail'!$A$1:$A$99999,SFPR!$B$4,'FTE Detail'!$AC$1:$AC$99999,"FULL",'FTE Detail'!$Z$1:$Z$99999,6)</f>
        <v>0</v>
      </c>
      <c r="E18" s="52">
        <f>SUMIFS('FTE Detail'!$Q$1:$Q$99999,'FTE Detail'!$M$1:$M$99999,E$5,'FTE Detail'!$A$1:$A$99999,SFPR!$B$4,'FTE Detail'!$AC$1:$AC$99999,"FULL",'FTE Detail'!$Z$1:$Z$99999,6)*0.5</f>
        <v>0</v>
      </c>
      <c r="F18" s="52">
        <f>SUMIFS('FTE Detail'!$Q$1:$Q$99999,'FTE Detail'!$M$1:$M$99999,F$5,'FTE Detail'!$A$1:$A$99999,SFPR!$B$4,'FTE Detail'!$AC$1:$AC$99999,"FULL",'FTE Detail'!$Z$1:$Z$99999,6)</f>
        <v>0</v>
      </c>
      <c r="G18" s="52">
        <f>SUMIFS('FTE Detail'!$Q$1:$Q$99999,'FTE Detail'!$M$1:$M$99999,G$5,'FTE Detail'!$A$1:$A$99999,SFPR!$B$4,'FTE Detail'!$AC$1:$AC$99999,"FULL",'FTE Detail'!$Z$1:$Z$99999,6)</f>
        <v>0</v>
      </c>
      <c r="H18" s="52">
        <f>SUMIFS('FTE Detail'!$Q$1:$Q$99999,'FTE Detail'!$M$1:$M$99999,H$5,'FTE Detail'!$A$1:$A$99999,SFPR!$B$4,'FTE Detail'!$AC$1:$AC$99999,"FULL",'FTE Detail'!$Z$1:$Z$99999,6)</f>
        <v>0</v>
      </c>
      <c r="I18" s="61"/>
      <c r="J18" s="52">
        <f>SUMIFS('FTE Detail'!$Q$1:$Q$99999,'FTE Detail'!$M$1:$M$99999,J$5,'FTE Detail'!$A$1:$A$99999,SFPR!$B$4,'FTE Detail'!$AC$1:$AC$99999,"FULL",'FTE Detail'!$Z$1:$Z$99999,6)-J36</f>
        <v>0</v>
      </c>
      <c r="K18" s="52"/>
      <c r="L18" s="52">
        <f>SUMIFS('FTE Detail'!$Q$1:$Q$99999,'FTE Detail'!$M$1:$M$99999,L$5,'FTE Detail'!$A$1:$A$99999,SFPR!$B$4,'FTE Detail'!$AC$1:$AC$99999,"FULL",'FTE Detail'!$Z$1:$Z$99999,6)-L36</f>
        <v>0</v>
      </c>
      <c r="M18" s="52">
        <f>SUMIFS('FTE Detail'!$Q$1:$Q$99999,'FTE Detail'!$M$1:$M$99999,M$5,'FTE Detail'!$A$1:$A$99999,SFPR!$B$4,'FTE Detail'!$AC$1:$AC$99999,"FULL",'FTE Detail'!$Z$1:$Z$99999,6)</f>
        <v>0</v>
      </c>
      <c r="N18" s="52">
        <f>SUMIFS('FTE Detail'!$Q$1:$Q$99999,'FTE Detail'!$M$1:$M$99999,N$5,'FTE Detail'!$R$1:$R$99999,SFPR!$B$4,'FTE Detail'!$AC$1:$AC$99999,"FULL",'FTE Detail'!$Z$1:$Z$99999,6)</f>
        <v>0</v>
      </c>
      <c r="O18" s="52">
        <f>SUMIFS('FTE Detail'!$Q$1:$Q$99999,'FTE Detail'!$M$1:$M$99999,O$5,'FTE Detail'!$R$1:$R$99999,SFPR!$B$4,'FTE Detail'!$AC$1:$AC$99999,"FULL",'FTE Detail'!$Z$1:$Z$99999,6)</f>
        <v>0</v>
      </c>
      <c r="P18" s="52">
        <f>SUMIFS('FTE Detail'!$Q$1:$Q$99999,'FTE Detail'!$M$1:$M$99999,P$5,'FTE Detail'!$R$1:$R$99999,SFPR!$B$4,'FTE Detail'!$AC$1:$AC$99999,"FULL",'FTE Detail'!$Z$1:$Z$99999,6)</f>
        <v>0</v>
      </c>
      <c r="Q18" s="52">
        <f>SUMIFS('FTE Detail'!$Q$1:$Q$99999,'FTE Detail'!$M$1:$M$99999,Q$5,'FTE Detail'!$R$1:$R$99999,SFPR!$B$4,'FTE Detail'!$AC$1:$AC$99999,"FULL",'FTE Detail'!$Z$1:$Z$99999,6)</f>
        <v>0</v>
      </c>
      <c r="R18" s="52">
        <f>SUMIFS('FTE Detail'!$Q$1:$Q$99999,'FTE Detail'!$M$1:$M$99999,R$5,'FTE Detail'!$R$1:$R$99999,SFPR!$B$4,'FTE Detail'!$AC$1:$AC$99999,"FULL",'FTE Detail'!$Z$1:$Z$99999,6,'FTE Detail'!$AC$1:$AC$99999,"FULL")</f>
        <v>0</v>
      </c>
      <c r="S18" s="52">
        <f>SUMIFS('FTE Detail'!$Q$1:$Q$99999,'FTE Detail'!$M$1:$M$99999,S$5,'FTE Detail'!$R$1:$R$99999,SFPR!$B$4,'FTE Detail'!$AC$1:$AC$99999,"FULL",'FTE Detail'!$Z$1:$Z$99999,6)</f>
        <v>0</v>
      </c>
      <c r="T18" s="61"/>
      <c r="U18" s="52"/>
      <c r="V18" s="52">
        <f>SUMIFS('FTE Detail'!$Q$1:$Q$99999,'FTE Detail'!$M$1:$M$99999,V$5,'FTE Detail'!$R$1:$R$99999,SFPR!$B$4,'FTE Detail'!$AC$1:$AC$99999,"FULL",'FTE Detail'!$Z$1:$Z$99999,6)</f>
        <v>0</v>
      </c>
      <c r="W18" s="62">
        <f t="shared" si="10"/>
        <v>0</v>
      </c>
      <c r="X18" s="52">
        <v>0</v>
      </c>
      <c r="Y18" s="54">
        <f t="shared" si="11"/>
        <v>0</v>
      </c>
    </row>
    <row r="19" spans="1:26" x14ac:dyDescent="0.3">
      <c r="A19" s="43" t="s">
        <v>30</v>
      </c>
      <c r="B19" s="58" t="s">
        <v>31</v>
      </c>
      <c r="C19" s="59"/>
      <c r="D19" s="59"/>
      <c r="E19" s="59"/>
      <c r="F19" s="59"/>
      <c r="G19" s="59"/>
      <c r="H19" s="59"/>
      <c r="I19" s="59"/>
      <c r="J19" s="59"/>
      <c r="K19" s="59"/>
      <c r="L19" s="59"/>
      <c r="M19" s="59"/>
      <c r="N19" s="59"/>
      <c r="O19" s="59"/>
      <c r="P19" s="59"/>
      <c r="Q19" s="59"/>
      <c r="R19" s="59"/>
      <c r="S19" s="59"/>
      <c r="T19" s="59"/>
      <c r="U19" s="59"/>
      <c r="V19" s="59"/>
      <c r="W19" s="59"/>
      <c r="X19" s="52"/>
    </row>
    <row r="20" spans="1:26" x14ac:dyDescent="0.3">
      <c r="A20" s="43"/>
      <c r="B20" s="43" t="s">
        <v>32</v>
      </c>
      <c r="C20" s="51" t="s">
        <v>33</v>
      </c>
      <c r="D20" s="56"/>
      <c r="E20" s="51"/>
      <c r="F20" s="51"/>
      <c r="G20" s="51"/>
      <c r="H20" s="51"/>
      <c r="I20" s="51"/>
      <c r="J20" s="51"/>
      <c r="K20" s="51"/>
      <c r="L20" s="51"/>
      <c r="M20" s="51"/>
      <c r="N20" s="51"/>
      <c r="O20" s="51"/>
      <c r="P20" s="56"/>
      <c r="Q20" s="51"/>
      <c r="R20" s="51"/>
      <c r="S20" s="51"/>
      <c r="T20" s="51"/>
      <c r="U20" s="51"/>
      <c r="V20" s="51"/>
      <c r="W20" s="62"/>
      <c r="X20" s="52"/>
      <c r="Y20" s="54"/>
      <c r="Z20" s="36" t="s">
        <v>880</v>
      </c>
    </row>
    <row r="21" spans="1:26" x14ac:dyDescent="0.3">
      <c r="A21" s="43"/>
      <c r="B21" s="43" t="s">
        <v>34</v>
      </c>
      <c r="C21" s="51" t="s">
        <v>35</v>
      </c>
      <c r="D21" s="56"/>
      <c r="E21" s="51"/>
      <c r="F21" s="51"/>
      <c r="G21" s="51"/>
      <c r="H21" s="51"/>
      <c r="I21" s="51"/>
      <c r="J21" s="51"/>
      <c r="K21" s="51"/>
      <c r="L21" s="51"/>
      <c r="M21" s="51"/>
      <c r="N21" s="51"/>
      <c r="O21" s="51"/>
      <c r="P21" s="56"/>
      <c r="Q21" s="51"/>
      <c r="R21" s="51"/>
      <c r="S21" s="51"/>
      <c r="T21" s="51"/>
      <c r="U21" s="51"/>
      <c r="V21" s="51"/>
      <c r="W21" s="62"/>
      <c r="X21" s="52"/>
      <c r="Y21" s="54"/>
      <c r="Z21" s="36" t="s">
        <v>880</v>
      </c>
    </row>
    <row r="22" spans="1:26" x14ac:dyDescent="0.3">
      <c r="A22" s="43"/>
      <c r="B22" s="43" t="s">
        <v>36</v>
      </c>
      <c r="C22" s="51" t="s">
        <v>37</v>
      </c>
      <c r="D22" s="56"/>
      <c r="E22" s="51"/>
      <c r="F22" s="51"/>
      <c r="G22" s="51"/>
      <c r="H22" s="51"/>
      <c r="I22" s="51"/>
      <c r="J22" s="51"/>
      <c r="K22" s="51"/>
      <c r="L22" s="51"/>
      <c r="M22" s="51"/>
      <c r="N22" s="51"/>
      <c r="O22" s="51"/>
      <c r="P22" s="56"/>
      <c r="Q22" s="51"/>
      <c r="R22" s="51"/>
      <c r="S22" s="51"/>
      <c r="T22" s="51"/>
      <c r="U22" s="51"/>
      <c r="V22" s="51"/>
      <c r="W22" s="62"/>
      <c r="X22" s="52"/>
      <c r="Y22" s="54"/>
      <c r="Z22" s="36" t="s">
        <v>880</v>
      </c>
    </row>
    <row r="23" spans="1:26" x14ac:dyDescent="0.3">
      <c r="A23" s="43"/>
      <c r="B23" s="43" t="s">
        <v>38</v>
      </c>
      <c r="C23" s="51" t="s">
        <v>39</v>
      </c>
      <c r="D23" s="56"/>
      <c r="E23" s="51"/>
      <c r="F23" s="51"/>
      <c r="G23" s="51"/>
      <c r="H23" s="51"/>
      <c r="I23" s="51"/>
      <c r="J23" s="51"/>
      <c r="K23" s="51"/>
      <c r="L23" s="51"/>
      <c r="M23" s="51"/>
      <c r="N23" s="51"/>
      <c r="O23" s="51"/>
      <c r="P23" s="56"/>
      <c r="Q23" s="51"/>
      <c r="R23" s="51"/>
      <c r="S23" s="51"/>
      <c r="T23" s="51"/>
      <c r="U23" s="51"/>
      <c r="V23" s="51"/>
      <c r="W23" s="62"/>
      <c r="X23" s="52"/>
      <c r="Y23" s="54"/>
      <c r="Z23" s="36" t="s">
        <v>880</v>
      </c>
    </row>
    <row r="24" spans="1:26" x14ac:dyDescent="0.3">
      <c r="A24" s="43"/>
      <c r="B24" s="43" t="s">
        <v>40</v>
      </c>
      <c r="C24" s="51" t="s">
        <v>41</v>
      </c>
      <c r="D24" s="56"/>
      <c r="E24" s="51"/>
      <c r="F24" s="51"/>
      <c r="G24" s="51"/>
      <c r="H24" s="51"/>
      <c r="I24" s="51"/>
      <c r="J24" s="51"/>
      <c r="K24" s="51"/>
      <c r="L24" s="51"/>
      <c r="M24" s="51"/>
      <c r="N24" s="51"/>
      <c r="O24" s="51"/>
      <c r="P24" s="56"/>
      <c r="Q24" s="51"/>
      <c r="R24" s="51"/>
      <c r="S24" s="51"/>
      <c r="T24" s="51"/>
      <c r="U24" s="51"/>
      <c r="V24" s="51"/>
      <c r="W24" s="62"/>
      <c r="X24" s="52"/>
      <c r="Y24" s="54"/>
      <c r="Z24" s="36" t="s">
        <v>880</v>
      </c>
    </row>
    <row r="25" spans="1:26" x14ac:dyDescent="0.3">
      <c r="A25" s="63" t="s">
        <v>42</v>
      </c>
      <c r="B25" s="58" t="s">
        <v>43</v>
      </c>
      <c r="C25" s="59"/>
      <c r="D25" s="59"/>
      <c r="E25" s="59"/>
      <c r="F25" s="59"/>
      <c r="G25" s="59"/>
      <c r="H25" s="59"/>
      <c r="I25" s="59"/>
      <c r="J25" s="59"/>
      <c r="K25" s="59"/>
      <c r="L25" s="59"/>
      <c r="M25" s="59"/>
      <c r="N25" s="59"/>
      <c r="O25" s="59"/>
      <c r="P25" s="59"/>
      <c r="Q25" s="59"/>
      <c r="R25" s="59"/>
      <c r="S25" s="59"/>
      <c r="T25" s="59"/>
      <c r="U25" s="59"/>
      <c r="V25" s="59"/>
      <c r="W25" s="59"/>
      <c r="X25" s="59"/>
    </row>
    <row r="26" spans="1:26" x14ac:dyDescent="0.3">
      <c r="A26" s="43"/>
      <c r="B26" s="43" t="s">
        <v>44</v>
      </c>
      <c r="C26" s="51" t="s">
        <v>45</v>
      </c>
      <c r="D26" s="52">
        <f>SUMIFS('FTE Detail'!$Q$1:$Q$99999,'FTE Detail'!$M$1:$M$99999,D$5,'FTE Detail'!$A$1:$A$99999,SFPR!$B$4,'FTE Detail'!$AC$1:$AC$99999,"FULL",'FTE Detail'!$AB$1:$AB$99999,"L")</f>
        <v>0</v>
      </c>
      <c r="E26" s="52">
        <f>SUMIFS('FTE Detail'!$Q$1:$Q$99999,'FTE Detail'!$M$1:$M$99999,E$5,'FTE Detail'!$A$1:$A$99999,SFPR!$B$4,'FTE Detail'!$AC$1:$AC$99999,"FULL",'FTE Detail'!$AB$1:$AB$99999,"L")*0.5</f>
        <v>0</v>
      </c>
      <c r="F26" s="52">
        <f>SUMIFS('FTE Detail'!$Q$1:$Q$99999,'FTE Detail'!$M$1:$M$99999,F$5,'FTE Detail'!$A$1:$A$99999,SFPR!$B$4,'FTE Detail'!$AC$1:$AC$99999,"FULL",'FTE Detail'!$AB$1:$AB$99999,"L")</f>
        <v>0</v>
      </c>
      <c r="G26" s="52">
        <f>SUMIFS('FTE Detail'!$Q$1:$Q$99999,'FTE Detail'!$M$1:$M$99999,G$5,'FTE Detail'!$A$1:$A$99999,SFPR!$B$4,'FTE Detail'!$AC$1:$AC$99999,"FULL",'FTE Detail'!$AB$1:$AB$99999,"L")</f>
        <v>0</v>
      </c>
      <c r="H26" s="52">
        <f>SUMIFS('FTE Detail'!$Q$1:$Q$99999,'FTE Detail'!$M$1:$M$99999,H$5,'FTE Detail'!$A$1:$A$99999,SFPR!$B$4,'FTE Detail'!$AC$1:$AC$99999,"FULL",'FTE Detail'!$AB$1:$AB$99999,"L")</f>
        <v>0</v>
      </c>
      <c r="I26" s="61"/>
      <c r="J26" s="52"/>
      <c r="K26" s="52"/>
      <c r="L26" s="52"/>
      <c r="M26" s="52"/>
      <c r="N26" s="52">
        <f>SUMIFS('FTE Detail'!$Q$1:$Q$99999,'FTE Detail'!$M$1:$M$99999,N$5,'FTE Detail'!$R$1:$R$99999,SFPR!$B$4,'FTE Detail'!$AC$1:$AC$99999,"FULL",'FTE Detail'!$AB$1:$AB$99999,"L")</f>
        <v>0</v>
      </c>
      <c r="O26" s="52">
        <f>SUMIFS('FTE Detail'!$Q$1:$Q$99999,'FTE Detail'!$M$1:$M$99999,O$5,'FTE Detail'!$R$1:$R$99999,SFPR!$B$4,'FTE Detail'!$AC$1:$AC$99999,"FULL",'FTE Detail'!$AH$1:$AH$99999,"B&amp;M Comm",'FTE Detail'!$AB$1:$AB$99999,"L")</f>
        <v>0</v>
      </c>
      <c r="P26" s="52">
        <f>SUMIFS('FTE Detail'!$Q$1:$Q$99999,'FTE Detail'!$M$1:$M$99999,P$5,'FTE Detail'!$R$1:$R$99999,SFPR!$B$4,'FTE Detail'!$AC$1:$AC$99999,"FULL",'FTE Detail'!$AH$1:$AH$99999,"B&amp;M Comm",'FTE Detail'!$AB$1:$AB$99999,"L")</f>
        <v>0</v>
      </c>
      <c r="Q26" s="52">
        <f>SUMIFS('FTE Detail'!$Q$1:$Q$99999,'FTE Detail'!$M$1:$M$99999,Q$5,'FTE Detail'!$R$1:$R$99999,SFPR!$B$4,'FTE Detail'!$AC$1:$AC$99999,"FULL",'FTE Detail'!$AB$1:$AB$99999,"L")</f>
        <v>0</v>
      </c>
      <c r="R26" s="52">
        <f>SUMIFS('FTE Detail'!$Q$1:$Q$99999,'FTE Detail'!$M$1:$M$99999,R$5,'FTE Detail'!$R$1:$R$99999,SFPR!$B$4,'FTE Detail'!$AC$1:$AC$99999,"FULL",'FTE Detail'!$AB$1:$AB$99999,"L",'FTE Detail'!$AC$1:$AC$99999,"FULL")</f>
        <v>0</v>
      </c>
      <c r="S26" s="52">
        <f>SUMIFS('FTE Detail'!$Q$1:$Q$99999,'FTE Detail'!$M$1:$M$99999,S$5,'FTE Detail'!$R$1:$R$99999,SFPR!$B$4,'FTE Detail'!$AC$1:$AC$99999,"FULL",'FTE Detail'!$AB$1:$AB$99999,"L")</f>
        <v>0</v>
      </c>
      <c r="T26" s="61"/>
      <c r="U26" s="61"/>
      <c r="V26" s="61"/>
      <c r="W26" s="62">
        <f>SUM(D26:V26)</f>
        <v>0</v>
      </c>
      <c r="X26" s="52">
        <v>0</v>
      </c>
      <c r="Y26" s="54">
        <f t="shared" ref="Y26:Y28" si="12">W26-X26</f>
        <v>0</v>
      </c>
    </row>
    <row r="27" spans="1:26" x14ac:dyDescent="0.3">
      <c r="A27" s="43"/>
      <c r="B27" s="43" t="s">
        <v>46</v>
      </c>
      <c r="C27" s="51" t="s">
        <v>47</v>
      </c>
      <c r="D27" s="52">
        <f>SUMIFS('FTE Detail'!$Q$1:$Q$99999,'FTE Detail'!$M$1:$M$99999,D$5,'FTE Detail'!$A$1:$A$99999,SFPR!$B$4,'FTE Detail'!$AC$1:$AC$99999,"FULL",'FTE Detail'!$AB$1:$AB$99999,"Y")+SUMIFS('FTE Detail'!$Q$1:$Q$99999,'FTE Detail'!$M$1:$M$99999,D$5,'FTE Detail'!$A$1:$A$99999,SFPR!$B$4,'FTE Detail'!$AC$1:$AC$99999,"FULL",'FTE Detail'!$AB$1:$AB$99999,"S")</f>
        <v>0</v>
      </c>
      <c r="E27" s="52">
        <f>SUMIFS('FTE Detail'!$Q$1:$Q$99999,'FTE Detail'!$M$1:$M$99999,E$5,'FTE Detail'!$A$1:$A$99999,SFPR!$B$4,'FTE Detail'!$AC$1:$AC$99999,"FULL",'FTE Detail'!$AB$1:$AB$99999,"Y")+SUMIFS('FTE Detail'!$Q$1:$Q$99999,'FTE Detail'!$M$1:$M$99999,E$5,'FTE Detail'!$A$1:$A$99999,SFPR!$B$4,'FTE Detail'!$AC$1:$AC$99999,"FULL",'FTE Detail'!$AB$1:$AB$99999,"S")</f>
        <v>0</v>
      </c>
      <c r="F27" s="52">
        <f>SUMIFS('FTE Detail'!$Q$1:$Q$99999,'FTE Detail'!$M$1:$M$99999,F$5,'FTE Detail'!$A$1:$A$99999,SFPR!$B$4,'FTE Detail'!$AC$1:$AC$99999,"FULL",'FTE Detail'!$AB$1:$AB$99999,"Y")+SUMIFS('FTE Detail'!$Q$1:$Q$99999,'FTE Detail'!$M$1:$M$99999,F$5,'FTE Detail'!$A$1:$A$99999,SFPR!$B$4,'FTE Detail'!$AC$1:$AC$99999,"FULL",'FTE Detail'!$AB$1:$AB$99999,"S")</f>
        <v>0</v>
      </c>
      <c r="G27" s="52">
        <f>SUMIFS('FTE Detail'!$Q$1:$Q$99999,'FTE Detail'!$M$1:$M$99999,G$5,'FTE Detail'!$A$1:$A$99999,SFPR!$B$4,'FTE Detail'!$AC$1:$AC$99999,"FULL",'FTE Detail'!$AB$1:$AB$99999,"Y")+SUMIFS('FTE Detail'!$Q$1:$Q$99999,'FTE Detail'!$M$1:$M$99999,G$5,'FTE Detail'!$A$1:$A$99999,SFPR!$B$4,'FTE Detail'!$AC$1:$AC$99999,"FULL",'FTE Detail'!$AB$1:$AB$99999,"S")</f>
        <v>0</v>
      </c>
      <c r="H27" s="52">
        <f>SUMIFS('FTE Detail'!$Q$1:$Q$99999,'FTE Detail'!$M$1:$M$99999,H$5,'FTE Detail'!$A$1:$A$99999,SFPR!$B$4,'FTE Detail'!$AC$1:$AC$99999,"FULL",'FTE Detail'!$AB$1:$AB$99999,"Y")+SUMIFS('FTE Detail'!$Q$1:$Q$99999,'FTE Detail'!$M$1:$M$99999,H$5,'FTE Detail'!$A$1:$A$99999,SFPR!$B$4,'FTE Detail'!$AC$1:$AC$99999,"FULL",'FTE Detail'!$AB$1:$AB$99999,"S")</f>
        <v>0</v>
      </c>
      <c r="I27" s="61"/>
      <c r="J27" s="52"/>
      <c r="K27" s="52"/>
      <c r="L27" s="52"/>
      <c r="M27" s="52"/>
      <c r="N27" s="52">
        <f>SUMIFS('FTE Detail'!$Q$1:$Q$99999,'FTE Detail'!$M$1:$M$99999,N$5,'FTE Detail'!$A$1:$A$99999,SFPR!$B$4,'FTE Detail'!$AC$1:$AC$99999,"FULL",'FTE Detail'!$AB$1:$AB$99999,"Y")+SUMIFS('FTE Detail'!$Q$1:$Q$99999,'FTE Detail'!$M$1:$M$99999,N$5,'FTE Detail'!$A$1:$A$99999,SFPR!$B$4,'FTE Detail'!$AC$1:$AC$99999,"FULL",'FTE Detail'!$AB$1:$AB$99999,"S")</f>
        <v>0</v>
      </c>
      <c r="O27" s="52">
        <f>SUMIFS('FTE Detail'!$Q$1:$Q$99999,'FTE Detail'!$M$1:$M$99999,O$5,'FTE Detail'!$A$1:$A$99999,SFPR!$B$4,'FTE Detail'!$AC$1:$AC$99999,"FULL",'FTE Detail'!$AB$1:$AB$99999,"Y")+SUMIFS('FTE Detail'!$Q$1:$Q$99999,'FTE Detail'!$M$1:$M$99999,O$5,'FTE Detail'!$A$1:$A$99999,SFPR!$B$4,'FTE Detail'!$AC$1:$AC$99999,"FULL",'FTE Detail'!$AB$1:$AB$99999,"S")</f>
        <v>0</v>
      </c>
      <c r="P27" s="52">
        <f>SUMIFS('FTE Detail'!$Q$1:$Q$99999,'FTE Detail'!$M$1:$M$99999,P$5,'FTE Detail'!$A$1:$A$99999,SFPR!$B$4,'FTE Detail'!$AC$1:$AC$99999,"FULL",'FTE Detail'!$AB$1:$AB$99999,"Y")+SUMIFS('FTE Detail'!$Q$1:$Q$99999,'FTE Detail'!$M$1:$M$99999,P$5,'FTE Detail'!$A$1:$A$99999,SFPR!$B$4,'FTE Detail'!$AC$1:$AC$99999,"FULL",'FTE Detail'!$AB$1:$AB$99999,"S")</f>
        <v>0</v>
      </c>
      <c r="Q27" s="52">
        <f>SUMIFS('FTE Detail'!$Q$1:$Q$99999,'FTE Detail'!$M$1:$M$99999,Q$5,'FTE Detail'!$A$1:$A$99999,SFPR!$B$4,'FTE Detail'!$AC$1:$AC$99999,"FULL",'FTE Detail'!$AB$1:$AB$99999,"Y")+SUMIFS('FTE Detail'!$Q$1:$Q$99999,'FTE Detail'!$M$1:$M$99999,Q$5,'FTE Detail'!$A$1:$A$99999,SFPR!$B$4,'FTE Detail'!$AC$1:$AC$99999,"FULL",'FTE Detail'!$AB$1:$AB$99999,"S")</f>
        <v>0</v>
      </c>
      <c r="R27" s="52">
        <f>SUMIFS('FTE Detail'!$Q$1:$Q$99999,'FTE Detail'!$M$1:$M$99999,R$5,'FTE Detail'!$A$1:$A$99999,SFPR!$B$4,'FTE Detail'!$AC$1:$AC$99999,"FULL",'FTE Detail'!$AB$1:$AB$99999,"Y")+SUMIFS('FTE Detail'!$Q$1:$Q$99999,'FTE Detail'!$M$1:$M$99999,R$5,'FTE Detail'!$A$1:$A$99999,SFPR!$B$4,'FTE Detail'!$AC$1:$AC$99999,"FULL",'FTE Detail'!$AB$1:$AB$99999,"S")</f>
        <v>0</v>
      </c>
      <c r="S27" s="52">
        <f>SUMIFS('FTE Detail'!$Q$1:$Q$99999,'FTE Detail'!$M$1:$M$99999,S$5,'FTE Detail'!$A$1:$A$99999,SFPR!$B$4,'FTE Detail'!$AC$1:$AC$99999,"FULL",'FTE Detail'!$AB$1:$AB$99999,"Y")+SUMIFS('FTE Detail'!$Q$1:$Q$99999,'FTE Detail'!$M$1:$M$99999,S$5,'FTE Detail'!$A$1:$A$99999,SFPR!$B$4,'FTE Detail'!$AC$1:$AC$99999,"FULL",'FTE Detail'!$AB$1:$AB$99999,"S")</f>
        <v>0</v>
      </c>
      <c r="T27" s="61"/>
      <c r="U27" s="61"/>
      <c r="V27" s="61"/>
      <c r="W27" s="62">
        <f>SUM(D27:V27)</f>
        <v>0</v>
      </c>
      <c r="X27" s="52">
        <v>0</v>
      </c>
      <c r="Y27" s="54">
        <f t="shared" si="12"/>
        <v>0</v>
      </c>
    </row>
    <row r="28" spans="1:26" x14ac:dyDescent="0.3">
      <c r="A28" s="43"/>
      <c r="B28" s="43" t="s">
        <v>48</v>
      </c>
      <c r="C28" s="51" t="s">
        <v>49</v>
      </c>
      <c r="D28" s="52">
        <f>SUMIFS('FTE Detail'!$Q$1:$Q$99999,'FTE Detail'!$M$1:$M$99999,D$5,'FTE Detail'!$A$1:$A$99999,SFPR!$B$4,'FTE Detail'!$AC$1:$AC$99999,"FULL",'FTE Detail'!$AB$1:$AB$99999,"M")</f>
        <v>0</v>
      </c>
      <c r="E28" s="52">
        <f>SUMIFS('FTE Detail'!$Q$1:$Q$99999,'FTE Detail'!$M$1:$M$99999,E$5,'FTE Detail'!$A$1:$A$99999,SFPR!$B$4,'FTE Detail'!$AC$1:$AC$99999,"FULL",'FTE Detail'!$AB$1:$AB$99999,"M")*0.5</f>
        <v>0</v>
      </c>
      <c r="F28" s="52">
        <f>SUMIFS('FTE Detail'!$Q$1:$Q$99999,'FTE Detail'!$M$1:$M$99999,F$5,'FTE Detail'!$A$1:$A$99999,SFPR!$B$4,'FTE Detail'!$AC$1:$AC$99999,"FULL",'FTE Detail'!$AB$1:$AB$99999,"M")</f>
        <v>0</v>
      </c>
      <c r="G28" s="52">
        <f>SUMIFS('FTE Detail'!$Q$1:$Q$99999,'FTE Detail'!$M$1:$M$99999,G$5,'FTE Detail'!$A$1:$A$99999,SFPR!$B$4,'FTE Detail'!$AC$1:$AC$99999,"FULL",'FTE Detail'!$AB$1:$AB$99999,"M")</f>
        <v>0</v>
      </c>
      <c r="H28" s="52">
        <f>SUMIFS('FTE Detail'!$Q$1:$Q$99999,'FTE Detail'!$M$1:$M$99999,H$5,'FTE Detail'!$A$1:$A$99999,SFPR!$B$4,'FTE Detail'!$AC$1:$AC$99999,"FULL",'FTE Detail'!$AB$1:$AB$99999,"M")</f>
        <v>0</v>
      </c>
      <c r="I28" s="61"/>
      <c r="J28" s="52"/>
      <c r="K28" s="52"/>
      <c r="L28" s="52"/>
      <c r="M28" s="52"/>
      <c r="N28" s="52">
        <f>SUMIFS('FTE Detail'!$Q$1:$Q$99999,'FTE Detail'!$M$1:$M$99999,N$5,'FTE Detail'!$R$1:$R$99999,SFPR!$B$4,'FTE Detail'!$AC$1:$AC$99999,"FULL",'FTE Detail'!$AB$1:$AB$99999,"M")</f>
        <v>0</v>
      </c>
      <c r="O28" s="52">
        <f>SUMIFS('FTE Detail'!$Q$1:$Q$99999,'FTE Detail'!$M$1:$M$99999,O$5,'FTE Detail'!$R$1:$R$99999,SFPR!$B$4,'FTE Detail'!$AC$1:$AC$99999,"FULL",'FTE Detail'!$AH$1:$AH$99999,"B&amp;M Comm",'FTE Detail'!$AB$1:$AB$99999,"M")</f>
        <v>0</v>
      </c>
      <c r="P28" s="52">
        <f>SUMIFS('FTE Detail'!$Q$1:$Q$99999,'FTE Detail'!$M$1:$M$99999,P$5,'FTE Detail'!$R$1:$R$99999,SFPR!$B$4,'FTE Detail'!$AC$1:$AC$99999,"FULL",'FTE Detail'!$AH$1:$AH$99999,"B&amp;M Comm",'FTE Detail'!$AB$1:$AB$99999,"M")</f>
        <v>0</v>
      </c>
      <c r="Q28" s="52">
        <f>SUMIFS('FTE Detail'!$Q$1:$Q$99999,'FTE Detail'!$M$1:$M$99999,Q$5,'FTE Detail'!$R$1:$R$99999,SFPR!$B$4,'FTE Detail'!$AC$1:$AC$99999,"FULL",'FTE Detail'!$AB$1:$AB$99999,"M")</f>
        <v>0</v>
      </c>
      <c r="R28" s="52">
        <f>SUMIFS('FTE Detail'!$Q$1:$Q$99999,'FTE Detail'!$M$1:$M$99999,R$5,'FTE Detail'!$R$1:$R$99999,SFPR!$B$4,'FTE Detail'!$AC$1:$AC$99999,"FULL",'FTE Detail'!$AB$1:$AB$99999,"M",'FTE Detail'!$AC$1:$AC$99999,"FULL")</f>
        <v>0</v>
      </c>
      <c r="S28" s="52">
        <f>SUMIFS('FTE Detail'!$Q$1:$Q$99999,'FTE Detail'!$M$1:$M$99999,S$5,'FTE Detail'!$R$1:$R$99999,SFPR!$B$4,'FTE Detail'!$AC$1:$AC$99999,"FULL",'FTE Detail'!$AB$1:$AB$99999,"M")</f>
        <v>0</v>
      </c>
      <c r="T28" s="61"/>
      <c r="U28" s="61"/>
      <c r="V28" s="61"/>
      <c r="W28" s="62">
        <f>SUM(D28:V28)</f>
        <v>0</v>
      </c>
      <c r="X28" s="52">
        <v>0</v>
      </c>
      <c r="Y28" s="54">
        <f t="shared" si="12"/>
        <v>0</v>
      </c>
    </row>
    <row r="29" spans="1:26" x14ac:dyDescent="0.3">
      <c r="A29" s="43" t="s">
        <v>50</v>
      </c>
      <c r="B29" s="58" t="s">
        <v>51</v>
      </c>
      <c r="C29" s="59"/>
      <c r="D29" s="59"/>
      <c r="E29" s="59"/>
      <c r="F29" s="59"/>
      <c r="G29" s="59"/>
      <c r="H29" s="59"/>
      <c r="I29" s="59"/>
      <c r="J29" s="59"/>
      <c r="K29" s="59"/>
      <c r="L29" s="59"/>
      <c r="M29" s="59"/>
      <c r="N29" s="59"/>
      <c r="O29" s="59"/>
      <c r="P29" s="59"/>
      <c r="Q29" s="59"/>
      <c r="R29" s="59"/>
      <c r="S29" s="59"/>
      <c r="T29" s="59"/>
      <c r="U29" s="59"/>
      <c r="V29" s="59"/>
      <c r="W29" s="59"/>
      <c r="X29" s="52"/>
    </row>
    <row r="30" spans="1:26" x14ac:dyDescent="0.3">
      <c r="A30" s="43"/>
      <c r="B30" s="43" t="s">
        <v>52</v>
      </c>
      <c r="C30" s="51" t="s">
        <v>53</v>
      </c>
      <c r="D30" s="64">
        <f>SUMIFS('FTE Detail'!$Q$1:$Q$99999,'FTE Detail'!$A$1:$A$99999,SFPR!$B$4,'FTE Detail'!$M$1:$M$99999,SFPR!D$5,'FTE Detail'!$X$1:$X$99999,1,'FTE Detail'!$AC$1:$AC$99999,"FULL")+SUMIFS('FTE Detail'!$Q$1:$Q$99999,'FTE Detail'!$A$1:$A$99999,$B$4,'FTE Detail'!$M$1:$M$99999,SFPR!D$5,'FTE Detail'!$X$1:$X$99999,2,'FTE Detail'!$AC$1:$AC$99999,"FULL")+SUMIFS('FTE Detail'!$Q$1:$Q$99999,'FTE Detail'!$A$1:$A$99999,$B$4,'FTE Detail'!$M$1:$M$99999,SFPR!D$5,'FTE Detail'!$X$1:$X$99999,3,'FTE Detail'!$AC$1:$AC$99999,"FULL")+SUMIFS('FTE Detail'!$Q$1:$Q$99999,'FTE Detail'!$A$1:$A$99999,SFPR!$B$4,'FTE Detail'!$M$1:$M$99999,SFPR!D$5,'FTE Detail'!$X$1:$X$99999,"KG",'FTE Detail'!$AC$1:$AC$99999,"FULL")</f>
        <v>0</v>
      </c>
      <c r="E30" s="64">
        <f>SUMIFS('FTE Detail'!$Q$1:$Q$99999,'FTE Detail'!$A$1:$A$99999,SFPR!$B$4,'FTE Detail'!$M$1:$M$99999,SFPR!E$5,'FTE Detail'!$X$1:$X$99999,"KG",'FTE Detail'!$AC$1:$AC$99999,"FULL")*0.5</f>
        <v>0</v>
      </c>
      <c r="F30" s="61"/>
      <c r="G30" s="61"/>
      <c r="H30" s="61"/>
      <c r="I30" s="61"/>
      <c r="J30" s="64">
        <f>SUMIFS('FTE Detail'!$Q$1:$Q$99999,'FTE Detail'!$A$1:$A$99999,SFPR!$B$4,'FTE Detail'!$M$1:$M$99999,SFPR!J$5,'FTE Detail'!$X$1:$X$99999,1,'FTE Detail'!$AC$1:$AC$99999,"FULL")+SUMIFS('FTE Detail'!$Q$1:$Q$99999,'FTE Detail'!$A$1:$A$99999,$B$4,'FTE Detail'!$M$1:$M$99999,SFPR!J$5,'FTE Detail'!$X$1:$X$99999,2,'FTE Detail'!$AC$1:$AC$99999,"FULL")+SUMIFS('FTE Detail'!$Q$1:$Q$99999,'FTE Detail'!$A$1:$A$99999,$B$4,'FTE Detail'!$M$1:$M$99999,SFPR!J$5,'FTE Detail'!$X$1:$X$99999,3,'FTE Detail'!$AC$1:$AC$99999,"FULL")+SUMIFS('FTE Detail'!$Q$1:$Q$99999,'FTE Detail'!$A$1:$A$99999,SFPR!$B$4,'FTE Detail'!$M$1:$M$99999,SFPR!J$5,'FTE Detail'!$X$1:$X$99999,"KG",'FTE Detail'!$AC$1:$AC$99999,"FULL")</f>
        <v>0</v>
      </c>
      <c r="K30" s="64">
        <f>SUMIFS('FTE Detail'!$Q$1:$Q$99999,'FTE Detail'!$A$1:$A$99999,SFPR!$B$4,'FTE Detail'!$M$1:$M$99999,SFPR!K$5,'FTE Detail'!$X$1:$X$99999,1,'FTE Detail'!$AC$1:$AC$99999,"FULL")+SUMIFS('FTE Detail'!$Q$1:$Q$99999,'FTE Detail'!$A$1:$A$99999,$B$4,'FTE Detail'!$M$1:$M$99999,SFPR!K$5,'FTE Detail'!$X$1:$X$99999,2,'FTE Detail'!$AC$1:$AC$99999,"FULL")+SUMIFS('FTE Detail'!$Q$1:$Q$99999,'FTE Detail'!$A$1:$A$99999,$B$4,'FTE Detail'!$M$1:$M$99999,SFPR!K$5,'FTE Detail'!$X$1:$X$99999,3,'FTE Detail'!$AC$1:$AC$99999,"FULL")+SUMIFS('FTE Detail'!$Q$1:$Q$99999,'FTE Detail'!$A$1:$A$99999,SFPR!$B$4,'FTE Detail'!$M$1:$M$99999,SFPR!K$5,'FTE Detail'!$X$1:$X$99999,"KG",'FTE Detail'!$AC$1:$AC$99999,"FULL")</f>
        <v>0</v>
      </c>
      <c r="L30" s="64"/>
      <c r="M30" s="64">
        <f>SUMIFS('FTE Detail'!$Q$1:$Q$99999,'FTE Detail'!$A$1:$A$99999,SFPR!$B$4,'FTE Detail'!$M$1:$M$99999,SFPR!M$5,'FTE Detail'!$X$1:$X$99999,1,'FTE Detail'!$AC$1:$AC$99999,"FULL")+SUMIFS('FTE Detail'!$Q$1:$Q$99999,'FTE Detail'!$A$1:$A$99999,$B$4,'FTE Detail'!$M$1:$M$99999,SFPR!M$5,'FTE Detail'!$X$1:$X$99999,2,'FTE Detail'!$AC$1:$AC$99999,"FULL")+SUMIFS('FTE Detail'!$Q$1:$Q$99999,'FTE Detail'!$A$1:$A$99999,$B$4,'FTE Detail'!$M$1:$M$99999,SFPR!M$5,'FTE Detail'!$X$1:$X$99999,3,'FTE Detail'!$AC$1:$AC$99999,"FULL")+SUMIFS('FTE Detail'!$Q$1:$Q$99999,'FTE Detail'!$A$1:$A$99999,SFPR!$B$4,'FTE Detail'!$M$1:$M$99999,SFPR!M$5,'FTE Detail'!$X$1:$X$99999,"KG",'FTE Detail'!$AC$1:$AC$99999,"FULL")</f>
        <v>0</v>
      </c>
      <c r="N30" s="64">
        <f>SUMIFS('FTE Detail'!$Q$1:$Q$99999,'FTE Detail'!$A$1:$A$99999,SFPR!$B$4,'FTE Detail'!$M$1:$M$99999,SFPR!N$5,'FTE Detail'!$X$1:$X$99999,K,'FTE Detail'!$AC$1:$AC$99999,"FULL")</f>
        <v>0</v>
      </c>
      <c r="O30" s="64">
        <f>SUMIFS('FTE Detail'!$Q$1:$Q$99999,'FTE Detail'!$R$1:$R$99999,SFPR!$B$4,'FTE Detail'!$M$1:$M$99999,SFPR!O$5,'FTE Detail'!$X$1:$X$99999,1,'FTE Detail'!$AC$1:$AC$99999,"FULL")+SUMIFS('FTE Detail'!$Q$1:$Q$99999,'FTE Detail'!$R$1:$R$99999,$B$4,'FTE Detail'!$M$1:$M$99999,SFPR!O$5,'FTE Detail'!$X$1:$X$99999,2,'FTE Detail'!$AC$1:$AC$99999,"FULL")+SUMIFS('FTE Detail'!$Q$1:$Q$99999,'FTE Detail'!$R$1:$R$99999,$B$4,'FTE Detail'!$M$1:$M$99999,SFPR!O$5,'FTE Detail'!$X$1:$X$99999,3,'FTE Detail'!$AC$1:$AC$99999,"FULL")+SUMIFS('FTE Detail'!$Q$1:$Q$99999,'FTE Detail'!$R$1:$R$99999,SFPR!$B$4,'FTE Detail'!$M$1:$M$99999,SFPR!O$5,'FTE Detail'!$X$1:$X$99999,"KG",'FTE Detail'!$AC$1:$AC$99999,"FULL")</f>
        <v>0</v>
      </c>
      <c r="P30" s="64"/>
      <c r="Q30" s="64">
        <f>SUMIFS('FTE Detail'!$Q$1:$Q$99999,'FTE Detail'!$R$1:$R$99999,SFPR!$B$4,'FTE Detail'!$M$1:$M$99999,SFPR!Q$5,'FTE Detail'!$X$1:$X$99999,1,'FTE Detail'!$AC$1:$AC$99999,"FULL")+SUMIFS('FTE Detail'!$Q$1:$Q$99999,'FTE Detail'!$R$1:$R$99999,$B$4,'FTE Detail'!$M$1:$M$99999,SFPR!Q$5,'FTE Detail'!$X$1:$X$99999,2,'FTE Detail'!$AC$1:$AC$99999,"FULL")+SUMIFS('FTE Detail'!$Q$1:$Q$99999,'FTE Detail'!$R$1:$R$99999,$B$4,'FTE Detail'!$M$1:$M$99999,SFPR!Q$5,'FTE Detail'!$X$1:$X$99999,3,'FTE Detail'!$AC$1:$AC$99999,"FULL")+SUMIFS('FTE Detail'!$Q$1:$Q$99999,'FTE Detail'!$R$1:$R$99999,SFPR!$B$4,'FTE Detail'!$M$1:$M$99999,SFPR!Q$5,'FTE Detail'!$X$1:$X$99999,"KG",'FTE Detail'!$AC$1:$AC$99999,"FULL")</f>
        <v>0</v>
      </c>
      <c r="R30" s="64">
        <f>SUMIFS('FTE Detail'!$Q$1:$Q$99999,'FTE Detail'!$R$1:$R$99999,SFPR!$B$4,'FTE Detail'!$M$1:$M$99999,SFPR!R$5,'FTE Detail'!$X$1:$X$99999,1,'FTE Detail'!$AC$1:$AC$99999,"FULL")+SUMIFS('FTE Detail'!$Q$1:$Q$99999,'FTE Detail'!$R$1:$R$99999,$B$4,'FTE Detail'!$M$1:$M$99999,SFPR!R$5,'FTE Detail'!$X$1:$X$99999,2,'FTE Detail'!$AC$1:$AC$99999,"FULL")+SUMIFS('FTE Detail'!$Q$1:$Q$99999,'FTE Detail'!$R$1:$R$99999,$B$4,'FTE Detail'!$M$1:$M$99999,SFPR!R$5,'FTE Detail'!$X$1:$X$99999,3,'FTE Detail'!$AC$1:$AC$99999,"FULL")+SUMIFS('FTE Detail'!$Q$1:$Q$99999,'FTE Detail'!$R$1:$R$99999,SFPR!$B$4,'FTE Detail'!$M$1:$M$99999,SFPR!R$5,'FTE Detail'!$X$1:$X$99999,"KG",'FTE Detail'!$AC$1:$AC$99999,"FULL")</f>
        <v>0</v>
      </c>
      <c r="S30" s="64">
        <f>SUMIFS('FTE Detail'!$Q$1:$Q$99999,'FTE Detail'!$R$1:$R$99999,SFPR!$B$4,'FTE Detail'!$M$1:$M$99999,SFPR!S$5,'FTE Detail'!$X$1:$X$99999,1,'FTE Detail'!$AC$1:$AC$99999,"FULL")+SUMIFS('FTE Detail'!$Q$1:$Q$99999,'FTE Detail'!$R$1:$R$99999,$B$4,'FTE Detail'!$M$1:$M$99999,SFPR!S$5,'FTE Detail'!$X$1:$X$99999,2,'FTE Detail'!$AC$1:$AC$99999,"FULL")+SUMIFS('FTE Detail'!$Q$1:$Q$99999,'FTE Detail'!$R$1:$R$99999,$B$4,'FTE Detail'!$M$1:$M$99999,SFPR!S$5,'FTE Detail'!$X$1:$X$99999,3,'FTE Detail'!$AC$1:$AC$99999,"FULL")+SUMIFS('FTE Detail'!$Q$1:$Q$99999,'FTE Detail'!$R$1:$R$99999,SFPR!$B$4,'FTE Detail'!$M$1:$M$99999,SFPR!S$5,'FTE Detail'!$X$1:$X$99999,"KG",'FTE Detail'!$AC$1:$AC$99999,"FULL")</f>
        <v>0</v>
      </c>
      <c r="T30" s="61"/>
      <c r="U30" s="61"/>
      <c r="V30" s="61"/>
      <c r="W30" s="65">
        <f>SUM(D30:V30)</f>
        <v>0</v>
      </c>
      <c r="X30" s="52">
        <v>0</v>
      </c>
      <c r="Y30" s="54">
        <f t="shared" ref="Y30:Y41" si="13">W30-X30</f>
        <v>0</v>
      </c>
    </row>
    <row r="31" spans="1:26" x14ac:dyDescent="0.3">
      <c r="A31" s="43"/>
      <c r="B31" s="43" t="s">
        <v>54</v>
      </c>
      <c r="C31" s="51" t="s">
        <v>55</v>
      </c>
      <c r="D31" s="61"/>
      <c r="E31" s="61"/>
      <c r="F31" s="61"/>
      <c r="G31" s="61"/>
      <c r="H31" s="61"/>
      <c r="I31" s="61"/>
      <c r="J31" s="61"/>
      <c r="K31" s="61"/>
      <c r="L31" s="61"/>
      <c r="M31" s="61"/>
      <c r="N31" s="61"/>
      <c r="O31" s="64">
        <f>SUMIFS('FTE Detail'!$Q$1:$Q$99999,'FTE Detail'!$M$1:$M$99999,SFPR!O$5,'FTE Detail'!$R$1:$R$99999,SFPR!$B$4,'FTE Detail'!$X$1:$X$99999,1,'FTE Detail'!$AC$1:$AC$99999,"FULL",'FTE Detail'!$AH$1:$AH$99999,"E-School")+SUMIFS('FTE Detail'!$Q$1:$Q$99999,'FTE Detail'!$M$1:$M$99999,SFPR!O$5,'FTE Detail'!$R$1:$R$99999,SFPR!$B$4,'FTE Detail'!$X$1:$X$99999,2,'FTE Detail'!$AC$1:$AC$99999,"FULL",'FTE Detail'!$AH$1:$AH$99999,"E-School")+SUMIFS('FTE Detail'!$Q$1:$Q$99999,'FTE Detail'!$M$1:$M$99999,SFPR!O$5,'FTE Detail'!$R$1:$R$99999,SFPR!$B$4,'FTE Detail'!$X$1:$X$99999,3,'FTE Detail'!$AC$1:$AC$99999,"FULL",'FTE Detail'!$AH$1:$AH$99999,"E-School")+SUMIFS('FTE Detail'!$Q$1:$Q$99999,'FTE Detail'!$M$1:$M$99999,SFPR!O$5,'FTE Detail'!$R$1:$R$99999,SFPR!$B$4,'FTE Detail'!$X$1:$X$99999,"KG",'FTE Detail'!$AC$1:$AC$99999,"FULL",'FTE Detail'!$AH$1:$AH$99999,"E-School")</f>
        <v>0</v>
      </c>
      <c r="P31" s="64"/>
      <c r="Q31" s="61"/>
      <c r="R31" s="61"/>
      <c r="S31" s="61"/>
      <c r="T31" s="61"/>
      <c r="U31" s="61"/>
      <c r="V31" s="61"/>
      <c r="W31" s="65">
        <f>SUM(D31:V31)</f>
        <v>0</v>
      </c>
      <c r="X31" s="52">
        <v>0</v>
      </c>
      <c r="Y31" s="54">
        <f t="shared" si="13"/>
        <v>0</v>
      </c>
    </row>
    <row r="32" spans="1:26" x14ac:dyDescent="0.3">
      <c r="A32" s="43"/>
      <c r="B32" s="43" t="s">
        <v>56</v>
      </c>
      <c r="C32" s="51" t="s">
        <v>823</v>
      </c>
      <c r="D32" s="52">
        <f>(D6-(D33*0.75)-D34-(D35-D36)-D37-D38)</f>
        <v>0</v>
      </c>
      <c r="E32" s="52">
        <f t="shared" ref="E32:V32" si="14">(E6-(E33*0.75)-E34-(E35-E36)-E37-E38)</f>
        <v>0</v>
      </c>
      <c r="F32" s="52">
        <f t="shared" si="14"/>
        <v>0</v>
      </c>
      <c r="G32" s="52">
        <f t="shared" si="14"/>
        <v>0</v>
      </c>
      <c r="H32" s="52">
        <f t="shared" si="14"/>
        <v>0</v>
      </c>
      <c r="I32" s="52">
        <f t="shared" si="14"/>
        <v>0</v>
      </c>
      <c r="J32" s="52">
        <f t="shared" si="14"/>
        <v>0</v>
      </c>
      <c r="K32" s="52">
        <f t="shared" si="14"/>
        <v>0</v>
      </c>
      <c r="L32" s="52">
        <f t="shared" si="14"/>
        <v>0</v>
      </c>
      <c r="M32" s="52">
        <f t="shared" si="14"/>
        <v>0</v>
      </c>
      <c r="N32" s="52">
        <f t="shared" si="14"/>
        <v>0</v>
      </c>
      <c r="O32" s="52">
        <f t="shared" si="14"/>
        <v>0</v>
      </c>
      <c r="P32" s="52">
        <f t="shared" si="14"/>
        <v>0</v>
      </c>
      <c r="Q32" s="52">
        <f t="shared" si="14"/>
        <v>0</v>
      </c>
      <c r="R32" s="52">
        <f t="shared" si="14"/>
        <v>0</v>
      </c>
      <c r="S32" s="52">
        <f t="shared" si="14"/>
        <v>0</v>
      </c>
      <c r="T32" s="52">
        <f t="shared" si="14"/>
        <v>0</v>
      </c>
      <c r="U32" s="52">
        <f t="shared" si="14"/>
        <v>0</v>
      </c>
      <c r="V32" s="52">
        <f t="shared" si="14"/>
        <v>0</v>
      </c>
      <c r="W32" s="65">
        <f>SUM(D32:V32)</f>
        <v>0</v>
      </c>
      <c r="X32" s="8">
        <f>(X6-(X33*0.75)-X34-(X35-X36)-X37-X38)</f>
        <v>0</v>
      </c>
      <c r="Y32" s="54">
        <f t="shared" si="13"/>
        <v>0</v>
      </c>
    </row>
    <row r="33" spans="1:32" x14ac:dyDescent="0.3">
      <c r="A33" s="43"/>
      <c r="B33" s="43" t="s">
        <v>57</v>
      </c>
      <c r="C33" s="51" t="s">
        <v>58</v>
      </c>
      <c r="D33" s="51"/>
      <c r="E33" s="51"/>
      <c r="F33" s="51"/>
      <c r="G33" s="51"/>
      <c r="H33" s="51"/>
      <c r="I33" s="51"/>
      <c r="J33" s="51"/>
      <c r="K33" s="51"/>
      <c r="L33" s="51"/>
      <c r="M33" s="51"/>
      <c r="N33" s="51"/>
      <c r="O33" s="66">
        <f>SUMIFS('FTE Detail'!$Q$1:$Q$99999,'FTE Detail'!$M$1:$M$99999,SFPR!O5,'FTE Detail'!$AH$1:$AH$99999,"B&amp;M Comm")</f>
        <v>0</v>
      </c>
      <c r="P33" s="51"/>
      <c r="Q33" s="66">
        <f>SUMIFS('FTE Detail'!$Q$1:$Q$99999,'FTE Detail'!$M$1:$M$99999,SFPR!Q5)</f>
        <v>0</v>
      </c>
      <c r="R33" s="51"/>
      <c r="S33" s="51"/>
      <c r="T33" s="51"/>
      <c r="U33" s="51"/>
      <c r="V33" s="51"/>
      <c r="W33" s="65">
        <f>SUM(D33:V33)</f>
        <v>0</v>
      </c>
      <c r="X33" s="52">
        <v>0</v>
      </c>
      <c r="Y33" s="54">
        <f t="shared" si="13"/>
        <v>0</v>
      </c>
    </row>
    <row r="34" spans="1:32" x14ac:dyDescent="0.3">
      <c r="A34" s="43"/>
      <c r="B34" s="43" t="s">
        <v>59</v>
      </c>
      <c r="C34" s="51" t="s">
        <v>60</v>
      </c>
      <c r="D34" s="51"/>
      <c r="E34" s="51"/>
      <c r="F34" s="51"/>
      <c r="G34" s="51"/>
      <c r="H34" s="51"/>
      <c r="I34" s="51"/>
      <c r="J34" s="51"/>
      <c r="K34" s="51"/>
      <c r="L34" s="51"/>
      <c r="M34" s="51"/>
      <c r="N34" s="51"/>
      <c r="O34" s="66">
        <f>SUMIFS('FTE Detail'!$Q$1:$Q$99999,'FTE Detail'!$M$1:$M$99999,SFPR!O5,'FTE Detail'!$AH$1:$AH$99999,"E-School")</f>
        <v>0</v>
      </c>
      <c r="P34" s="51"/>
      <c r="Q34" s="51"/>
      <c r="R34" s="51"/>
      <c r="S34" s="51"/>
      <c r="T34" s="51"/>
      <c r="U34" s="51"/>
      <c r="V34" s="51"/>
      <c r="W34" s="65">
        <f>SUM(D34:V34)</f>
        <v>0</v>
      </c>
      <c r="X34" s="52">
        <v>0</v>
      </c>
      <c r="Y34" s="54">
        <f t="shared" si="13"/>
        <v>0</v>
      </c>
    </row>
    <row r="35" spans="1:32" x14ac:dyDescent="0.3">
      <c r="A35" s="43"/>
      <c r="B35" s="43" t="s">
        <v>61</v>
      </c>
      <c r="C35" s="51" t="s">
        <v>62</v>
      </c>
      <c r="D35" s="51"/>
      <c r="E35" s="51"/>
      <c r="F35" s="51"/>
      <c r="G35" s="51"/>
      <c r="H35" s="51"/>
      <c r="I35" s="51"/>
      <c r="J35" s="52">
        <f>SUMIFS('FTE Detail'!$Q$1:$Q$99999,'FTE Detail'!$M$1:$M$99999,J$5,'FTE Detail'!$A$1:$A$99999,SFPR!$B$4)</f>
        <v>0</v>
      </c>
      <c r="K35" s="52"/>
      <c r="L35" s="52"/>
      <c r="M35" s="52"/>
      <c r="N35" s="51"/>
      <c r="O35" s="51"/>
      <c r="P35" s="51"/>
      <c r="Q35" s="51"/>
      <c r="R35" s="51"/>
      <c r="S35" s="51"/>
      <c r="T35" s="51"/>
      <c r="U35" s="51"/>
      <c r="V35" s="51"/>
      <c r="W35" s="62">
        <f>J35</f>
        <v>0</v>
      </c>
      <c r="X35" s="52">
        <v>0</v>
      </c>
      <c r="Y35" s="54">
        <f t="shared" si="13"/>
        <v>0</v>
      </c>
    </row>
    <row r="36" spans="1:32" x14ac:dyDescent="0.3">
      <c r="A36" s="43"/>
      <c r="B36" s="43" t="s">
        <v>63</v>
      </c>
      <c r="C36" s="51" t="s">
        <v>64</v>
      </c>
      <c r="D36" s="51"/>
      <c r="E36" s="51"/>
      <c r="F36" s="51"/>
      <c r="G36" s="51"/>
      <c r="H36" s="51"/>
      <c r="I36" s="51"/>
      <c r="J36" s="52">
        <f>SUMIFS('FTE Detail'!$Q$1:$Q$99999,'FTE Detail'!$M$1:$M$99999,J$5,'FTE Detail'!$A$1:$A$99999,SFPR!$B$4,'FTE Detail'!$X$1:$X$99999,"PS")</f>
        <v>0</v>
      </c>
      <c r="K36" s="51"/>
      <c r="L36" s="51"/>
      <c r="M36" s="52"/>
      <c r="N36" s="51"/>
      <c r="O36" s="51"/>
      <c r="P36" s="51"/>
      <c r="Q36" s="51"/>
      <c r="R36" s="51"/>
      <c r="S36" s="51"/>
      <c r="T36" s="51"/>
      <c r="U36" s="51"/>
      <c r="V36" s="51"/>
      <c r="W36" s="62">
        <f>J36</f>
        <v>0</v>
      </c>
      <c r="X36" s="52">
        <v>0</v>
      </c>
      <c r="Y36" s="54">
        <f t="shared" si="13"/>
        <v>0</v>
      </c>
    </row>
    <row r="37" spans="1:32" x14ac:dyDescent="0.3">
      <c r="A37" s="43"/>
      <c r="B37" s="43" t="s">
        <v>65</v>
      </c>
      <c r="C37" s="51" t="s">
        <v>66</v>
      </c>
      <c r="D37" s="51"/>
      <c r="E37" s="51"/>
      <c r="F37" s="51"/>
      <c r="G37" s="51"/>
      <c r="H37" s="51"/>
      <c r="I37" s="51"/>
      <c r="J37" s="51"/>
      <c r="K37" s="51"/>
      <c r="L37" s="51"/>
      <c r="M37" s="52">
        <f>SUMIFS('FTE Detail'!$Q$1:$Q$99999,'FTE Detail'!$M$1:$M$99999,M$5,'FTE Detail'!$A$1:$A$99999,SFPR!$B$4)</f>
        <v>0</v>
      </c>
      <c r="N37" s="51"/>
      <c r="O37" s="51"/>
      <c r="P37" s="51"/>
      <c r="Q37" s="51"/>
      <c r="R37" s="51"/>
      <c r="S37" s="51"/>
      <c r="T37" s="51"/>
      <c r="U37" s="51"/>
      <c r="V37" s="51"/>
      <c r="W37" s="62">
        <f>M37</f>
        <v>0</v>
      </c>
      <c r="X37" s="52">
        <v>0</v>
      </c>
      <c r="Y37" s="54">
        <f t="shared" si="13"/>
        <v>0</v>
      </c>
    </row>
    <row r="38" spans="1:32" x14ac:dyDescent="0.3">
      <c r="A38" s="43"/>
      <c r="B38" s="43" t="s">
        <v>67</v>
      </c>
      <c r="C38" s="51" t="s">
        <v>68</v>
      </c>
      <c r="D38" s="51"/>
      <c r="E38" s="51"/>
      <c r="F38" s="51"/>
      <c r="G38" s="51"/>
      <c r="H38" s="51"/>
      <c r="I38" s="51"/>
      <c r="J38" s="51"/>
      <c r="K38" s="52">
        <f>SUMIFS('FTE Detail'!$Q$1:$Q$99999,'FTE Detail'!$M$1:$M$99999,K$5,'FTE Detail'!$A$1:$A$99999,SFPR!$B$4)</f>
        <v>0</v>
      </c>
      <c r="L38" s="52"/>
      <c r="M38" s="51"/>
      <c r="N38" s="51"/>
      <c r="O38" s="51"/>
      <c r="P38" s="51"/>
      <c r="Q38" s="51"/>
      <c r="R38" s="51"/>
      <c r="S38" s="51"/>
      <c r="T38" s="51"/>
      <c r="U38" s="51"/>
      <c r="V38" s="51"/>
      <c r="W38" s="62">
        <f>K38</f>
        <v>0</v>
      </c>
      <c r="X38" s="52">
        <v>0</v>
      </c>
      <c r="Y38" s="54">
        <f t="shared" si="13"/>
        <v>0</v>
      </c>
    </row>
    <row r="39" spans="1:32" x14ac:dyDescent="0.3">
      <c r="A39" s="43"/>
      <c r="B39" s="43" t="s">
        <v>69</v>
      </c>
      <c r="C39" s="51" t="s">
        <v>70</v>
      </c>
      <c r="D39" s="56">
        <f>SUMIFS('FTE Detail'!$Q$1:$Q$99999,'FTE Detail'!$A$1:$A$99999,SFPR!$B$4,'FTE Detail'!$M$1:$M$99999,SFPR!D$5,'FTE Detail'!$AA$1:$AA$99999,"Y")</f>
        <v>0</v>
      </c>
      <c r="E39" s="56">
        <f>SUMIFS('FTE Detail'!$Q$1:$Q$99999,'FTE Detail'!$A$1:$A$99999,SFPR!$B$4,'FTE Detail'!$M$1:$M$99999,SFPR!E$5,'FTE Detail'!$AA$1:$AA$99999,"Y")</f>
        <v>0</v>
      </c>
      <c r="F39" s="56">
        <f>SUMIFS('FTE Detail'!$Q$1:$Q$99999,'FTE Detail'!$A$1:$A$99999,SFPR!$B$4,'FTE Detail'!$M$1:$M$99999,SFPR!F$5,'FTE Detail'!$AA$1:$AA$99999,"Y")</f>
        <v>0</v>
      </c>
      <c r="G39" s="56">
        <f>SUMIFS('FTE Detail'!$Q$1:$Q$99999,'FTE Detail'!$A$1:$A$99999,SFPR!$B$4,'FTE Detail'!$M$1:$M$99999,SFPR!G$5,'FTE Detail'!$AA$1:$AA$99999,"Y")</f>
        <v>0</v>
      </c>
      <c r="H39" s="56">
        <f>SUMIFS('FTE Detail'!$Q$1:$Q$99999,'FTE Detail'!$A$1:$A$99999,SFPR!$B$4,'FTE Detail'!$M$1:$M$99999,SFPR!H$5,'FTE Detail'!$AA$1:$AA$99999,"Y")</f>
        <v>0</v>
      </c>
      <c r="I39" s="56">
        <f>SUMIFS('FTE Detail'!$Q$1:$Q$99999,'FTE Detail'!$A$1:$A$99999,SFPR!$B$4,'FTE Detail'!$M$1:$M$99999,SFPR!I$5,'FTE Detail'!$AA$1:$AA$99999,"Y")</f>
        <v>0</v>
      </c>
      <c r="J39" s="56">
        <f>SUMIFS('FTE Detail'!$Q$1:$Q$99999,'FTE Detail'!$A$1:$A$99999,SFPR!$B$4,'FTE Detail'!$M$1:$M$99999,SFPR!J$5,'FTE Detail'!$AA$1:$AA$99999,"Y")</f>
        <v>0</v>
      </c>
      <c r="K39" s="56">
        <f>SUMIFS('FTE Detail'!$Q$1:$Q$99999,'FTE Detail'!$A$1:$A$99999,SFPR!$B$4,'FTE Detail'!$M$1:$M$99999,SFPR!K$5,'FTE Detail'!$AA$1:$AA$99999,"Y")</f>
        <v>0</v>
      </c>
      <c r="L39" s="56">
        <f>SUMIFS('FTE Detail'!$Q$1:$Q$99999,'FTE Detail'!$A$1:$A$99999,SFPR!$B$4,'FTE Detail'!$M$1:$M$99999,SFPR!L$5,'FTE Detail'!$AA$1:$AA$99999,"Y")</f>
        <v>0</v>
      </c>
      <c r="M39" s="56">
        <f>SUMIFS('FTE Detail'!$Q$1:$Q$99999,'FTE Detail'!$A$1:$A$99999,SFPR!$B$4,'FTE Detail'!$M$1:$M$99999,SFPR!M$5,'FTE Detail'!$AA$1:$AA$99999,"Y")</f>
        <v>0</v>
      </c>
      <c r="N39" s="56">
        <f>SUMIFS('FTE Detail'!$Q$1:$Q$99999,'FTE Detail'!$R$1:$R$99999,SFPR!$B$4,'FTE Detail'!$M$1:$M$99999,SFPR!N$5,'FTE Detail'!$AA$1:$AA$99999,"Y")</f>
        <v>0</v>
      </c>
      <c r="O39" s="56">
        <f>SUMIFS('FTE Detail'!$Q$1:$Q$99999,'FTE Detail'!$R$1:$R$99999,SFPR!$B$4,'FTE Detail'!$M$1:$M$99999,SFPR!O$5,'FTE Detail'!$AA$1:$AA$99999,"Y")</f>
        <v>0</v>
      </c>
      <c r="P39" s="56">
        <f>SUMIFS('FTE Detail'!$Q$1:$Q$99999,'FTE Detail'!$R$1:$R$99999,SFPR!$B$4,'FTE Detail'!$M$1:$M$99999,SFPR!P$5,'FTE Detail'!$AA$1:$AA$99999,"Y")</f>
        <v>0</v>
      </c>
      <c r="Q39" s="56">
        <f>SUMIFS('FTE Detail'!$Q$1:$Q$99999,'FTE Detail'!$R$1:$R$99999,SFPR!$B$4,'FTE Detail'!$M$1:$M$99999,SFPR!Q$5,'FTE Detail'!$AA$1:$AA$99999,"Y")</f>
        <v>0</v>
      </c>
      <c r="R39" s="56">
        <f>SUMIFS('FTE Detail'!$Q$1:$Q$99999,'FTE Detail'!$R$1:$R$99999,SFPR!$B$4,'FTE Detail'!$M$1:$M$99999,SFPR!R$5,'FTE Detail'!$AA$1:$AA$99999,"Y",'FTE Detail'!$AC$1:$AC$99999,"FULL")</f>
        <v>0</v>
      </c>
      <c r="S39" s="56">
        <f>SUMIFS('FTE Detail'!$Q$1:$Q$99999,'FTE Detail'!$R$1:$R$99999,SFPR!$B$4,'FTE Detail'!$M$1:$M$99999,SFPR!S$5,'FTE Detail'!$AA$1:$AA$99999,"Y")</f>
        <v>0</v>
      </c>
      <c r="T39" s="56">
        <f>SUMIFS('FTE Detail'!$Q$1:$Q$99999,'FTE Detail'!$R$1:$R$99999,SFPR!$B$4,'FTE Detail'!$M$1:$M$99999,SFPR!T$5,'FTE Detail'!$AA$1:$AA$99999,"Y")</f>
        <v>0</v>
      </c>
      <c r="U39" s="56">
        <f>SUMIFS('FTE Detail'!$Q$1:$Q$99999,'FTE Detail'!$R$1:$R$99999,SFPR!$B$4,'FTE Detail'!$M$1:$M$99999,SFPR!U$5,'FTE Detail'!$AA$1:$AA$99999,"Y")</f>
        <v>0</v>
      </c>
      <c r="V39" s="56">
        <f>SUMIFS('FTE Detail'!$Q$1:$Q$99999,'FTE Detail'!$R$1:$R$99999,SFPR!$B$4,'FTE Detail'!$M$1:$M$99999,SFPR!V$5,'FTE Detail'!$AA$1:$AA$99999,"Y")</f>
        <v>0</v>
      </c>
      <c r="W39" s="65">
        <f>SUM(D39:V39)</f>
        <v>0</v>
      </c>
      <c r="X39" s="55">
        <v>0</v>
      </c>
      <c r="Y39" s="54">
        <f t="shared" si="13"/>
        <v>0</v>
      </c>
    </row>
    <row r="40" spans="1:32" x14ac:dyDescent="0.3">
      <c r="A40" s="43"/>
      <c r="B40" s="43" t="s">
        <v>71</v>
      </c>
      <c r="C40" s="51" t="s">
        <v>824</v>
      </c>
      <c r="D40" s="51"/>
      <c r="E40" s="51"/>
      <c r="F40" s="51"/>
      <c r="G40" s="51"/>
      <c r="H40" s="51"/>
      <c r="I40" s="51"/>
      <c r="J40" s="51"/>
      <c r="K40" s="51"/>
      <c r="L40" s="51"/>
      <c r="M40" s="51"/>
      <c r="N40" s="51"/>
      <c r="O40" s="51"/>
      <c r="P40" s="51"/>
      <c r="Q40" s="51"/>
      <c r="R40" s="51"/>
      <c r="S40" s="51"/>
      <c r="T40" s="51"/>
      <c r="U40" s="51"/>
      <c r="V40" s="51"/>
      <c r="W40" s="67" t="e">
        <f>W39/W8</f>
        <v>#DIV/0!</v>
      </c>
      <c r="X40" s="68" t="e">
        <f>X39/X8</f>
        <v>#DIV/0!</v>
      </c>
      <c r="Y40" s="69" t="e">
        <f t="shared" si="13"/>
        <v>#DIV/0!</v>
      </c>
    </row>
    <row r="41" spans="1:32" x14ac:dyDescent="0.3">
      <c r="A41" s="43"/>
      <c r="B41" s="43" t="s">
        <v>72</v>
      </c>
      <c r="C41" s="57" t="s">
        <v>73</v>
      </c>
      <c r="D41" s="57"/>
      <c r="E41" s="57"/>
      <c r="F41" s="57"/>
      <c r="G41" s="57"/>
      <c r="H41" s="57"/>
      <c r="I41" s="57"/>
      <c r="J41" s="57"/>
      <c r="K41" s="57"/>
      <c r="L41" s="57"/>
      <c r="M41" s="57"/>
      <c r="N41" s="57"/>
      <c r="O41" s="56">
        <f>SUMIFS('FTE Detail'!$Q$1:$Q$99999,'FTE Detail'!$R$1:$R$99999,SFPR!$B$4,'FTE Detail'!$M$1:$M$99999,SFPR!O$5,'FTE Detail'!$AA$1:$AA$99999,"Y",'FTE Detail'!$AH$1:$AH$99999,"E-School")</f>
        <v>0</v>
      </c>
      <c r="P41" s="57"/>
      <c r="Q41" s="57"/>
      <c r="R41" s="57"/>
      <c r="S41" s="57"/>
      <c r="T41" s="57"/>
      <c r="U41" s="57"/>
      <c r="V41" s="57"/>
      <c r="W41" s="65">
        <f>SUM(D41:V41)</f>
        <v>0</v>
      </c>
      <c r="X41" s="55">
        <v>81.25</v>
      </c>
      <c r="Y41" s="54">
        <f t="shared" si="13"/>
        <v>-81.25</v>
      </c>
    </row>
    <row r="42" spans="1:32" x14ac:dyDescent="0.3">
      <c r="A42" s="43"/>
      <c r="B42" s="43"/>
      <c r="C42" s="57"/>
      <c r="D42" s="57"/>
      <c r="E42" s="57"/>
      <c r="F42" s="57"/>
      <c r="G42" s="57"/>
      <c r="H42" s="57"/>
      <c r="I42" s="57"/>
      <c r="J42" s="57"/>
      <c r="K42" s="57"/>
      <c r="L42" s="57"/>
      <c r="M42" s="57"/>
      <c r="N42" s="57"/>
      <c r="O42" s="56"/>
      <c r="P42" s="57"/>
      <c r="Q42" s="57"/>
      <c r="R42" s="57"/>
      <c r="S42" s="57"/>
      <c r="T42" s="57"/>
      <c r="U42" s="57"/>
      <c r="V42" s="57"/>
      <c r="W42" s="65"/>
      <c r="X42" s="55"/>
      <c r="Y42" s="54"/>
    </row>
    <row r="43" spans="1:32" x14ac:dyDescent="0.3">
      <c r="W43" s="40" t="s">
        <v>74</v>
      </c>
      <c r="AA43" s="40"/>
      <c r="AB43" s="40"/>
      <c r="AC43" s="40"/>
      <c r="AD43" s="40"/>
      <c r="AE43" s="40"/>
      <c r="AF43" s="40"/>
    </row>
    <row r="44" spans="1:32" ht="18" x14ac:dyDescent="0.35">
      <c r="C44" s="70" t="s">
        <v>78</v>
      </c>
      <c r="D44" s="71" t="s">
        <v>120</v>
      </c>
      <c r="E44" s="71" t="s">
        <v>121</v>
      </c>
      <c r="F44" s="71" t="s">
        <v>812</v>
      </c>
      <c r="G44" s="71" t="s">
        <v>818</v>
      </c>
      <c r="H44" s="71" t="s">
        <v>122</v>
      </c>
      <c r="I44" s="71" t="s">
        <v>747</v>
      </c>
      <c r="J44" s="71" t="s">
        <v>831</v>
      </c>
      <c r="K44" s="71" t="s">
        <v>832</v>
      </c>
      <c r="L44" s="71" t="s">
        <v>833</v>
      </c>
      <c r="M44" s="71" t="s">
        <v>834</v>
      </c>
      <c r="N44" s="71"/>
      <c r="O44" s="70"/>
      <c r="P44" s="70"/>
      <c r="Q44" s="70"/>
      <c r="R44" s="70"/>
      <c r="S44" s="70"/>
      <c r="T44" s="70"/>
      <c r="U44" s="70"/>
      <c r="V44" s="70"/>
      <c r="W44" s="50" t="s">
        <v>96</v>
      </c>
      <c r="X44" s="40" t="str">
        <f>X4</f>
        <v>Jan #2</v>
      </c>
      <c r="Y44" s="36" t="s">
        <v>6</v>
      </c>
      <c r="AA44" s="40"/>
      <c r="AB44" s="40"/>
      <c r="AC44" s="40"/>
      <c r="AD44" s="40"/>
      <c r="AE44" s="40"/>
      <c r="AF44" s="40"/>
    </row>
    <row r="45" spans="1:32" x14ac:dyDescent="0.3">
      <c r="B45" s="36">
        <v>1</v>
      </c>
      <c r="C45" s="51" t="s">
        <v>79</v>
      </c>
      <c r="D45" s="52">
        <f>SUMIFS('FTE Detail'!$Q$1:$Q$99999,'FTE Detail'!$M$1:$M$99999,D$44,'FTE Detail'!$A$1:$A$99999,SFPR!$B$4,'FTE Detail'!$AC$1:$AC$99999,"FULL",'FTE Detail'!$Z$1:$Z$99999,1)</f>
        <v>0</v>
      </c>
      <c r="E45" s="52">
        <f>SUMIFS('FTE Detail'!$Q$1:$Q$99999,'FTE Detail'!$M$1:$M$99999,E$44,'FTE Detail'!$A$1:$A$99999,SFPR!$B$4,'FTE Detail'!$AC$1:$AC$99999,"FULL",'FTE Detail'!$Z$1:$Z$99999,1)</f>
        <v>0</v>
      </c>
      <c r="F45" s="52">
        <f>SUMIFS('FTE Detail'!$Q$1:$Q$99999,'FTE Detail'!$M$1:$M$99999,F$44,'FTE Detail'!$A$1:$A$99999,SFPR!$B$4,'FTE Detail'!$AC$1:$AC$99999,"FULL",'FTE Detail'!$Z$1:$Z$99999,1)</f>
        <v>0</v>
      </c>
      <c r="G45" s="52">
        <f>SUMIFS('FTE Detail'!$Q$1:$Q$99999,'FTE Detail'!$M$1:$M$99999,G$44,'FTE Detail'!$A$1:$A$99999,SFPR!$B$4,'FTE Detail'!$AC$1:$AC$99999,"FULL",'FTE Detail'!$Z$1:$Z$99999,1)</f>
        <v>0</v>
      </c>
      <c r="H45" s="52">
        <f>SUMIFS('FTE Detail'!$Q$1:$Q$99999,'FTE Detail'!$M$1:$M$99999,H$44,'FTE Detail'!$A$1:$A$99999,SFPR!$B$4,'FTE Detail'!$AC$1:$AC$99999,"FULL",'FTE Detail'!$Z$1:$Z$99999,1)</f>
        <v>0</v>
      </c>
      <c r="I45" s="52">
        <f>SUMIFS('FTE Detail'!$Q$1:$Q$99999,'FTE Detail'!$M$1:$M$99999,I$44,'FTE Detail'!$A$1:$A$99999,SFPR!$B$4,'FTE Detail'!$AC$1:$AC$99999,"FULL",'FTE Detail'!$Z$1:$Z$99999,1)</f>
        <v>0</v>
      </c>
      <c r="J45" s="52">
        <f>SUMIFS('FTE Detail'!$Q$1:$Q$99999,'FTE Detail'!$M$1:$M$99999,J$44,'FTE Detail'!$A$1:$A$99999,SFPR!$B$4,'FTE Detail'!$AC$1:$AC$99999,"FULL",'FTE Detail'!$Z$1:$Z$99999,1)</f>
        <v>0</v>
      </c>
      <c r="K45" s="52">
        <f>SUMIFS('FTE Detail'!$Q$1:$Q$99999,'FTE Detail'!$M$1:$M$99999,K$44,'FTE Detail'!$A$1:$A$99999,SFPR!$B$4,'FTE Detail'!$AC$1:$AC$99999,"FULL",'FTE Detail'!$Z$1:$Z$99999,1)</f>
        <v>0</v>
      </c>
      <c r="L45" s="52">
        <f>SUMIFS('FTE Detail'!$Q$1:$Q$99999,'FTE Detail'!$M$1:$M$99999,L$44,'FTE Detail'!$A$1:$A$99999,SFPR!$B$4,'FTE Detail'!$AC$1:$AC$99999,"FULL",'FTE Detail'!$Z$1:$Z$99999,1)</f>
        <v>0</v>
      </c>
      <c r="M45" s="52">
        <f>SUMIFS('FTE Detail'!$Q$1:$Q$99999,'FTE Detail'!$M$1:$M$99999,M$44,'FTE Detail'!$A$1:$A$99999,SFPR!$B$4,'FTE Detail'!$AC$1:$AC$99999,"FULL",'FTE Detail'!$Z$1:$Z$99999,1)</f>
        <v>0</v>
      </c>
      <c r="N45" s="52"/>
      <c r="O45" s="51"/>
      <c r="P45" s="51"/>
      <c r="Q45" s="51"/>
      <c r="R45" s="51"/>
      <c r="S45" s="51"/>
      <c r="T45" s="51"/>
      <c r="U45" s="51"/>
      <c r="V45" s="51"/>
      <c r="W45" s="62">
        <f t="shared" ref="W45:W50" si="15">SUM(D45:V45)</f>
        <v>0</v>
      </c>
      <c r="Y45" s="54">
        <f t="shared" ref="Y45:Y51" si="16">W45-X45</f>
        <v>0</v>
      </c>
    </row>
    <row r="46" spans="1:32" x14ac:dyDescent="0.3">
      <c r="B46" s="36">
        <v>2</v>
      </c>
      <c r="C46" s="51" t="s">
        <v>80</v>
      </c>
      <c r="D46" s="52">
        <f>SUMIFS('FTE Detail'!$Q$1:$Q$99999,'FTE Detail'!$M$1:$M$99999,D$44,'FTE Detail'!$A$1:$A$99999,SFPR!$B$4,'FTE Detail'!$AC$1:$AC$99999,"FULL",'FTE Detail'!$Z$1:$Z$99999,2)</f>
        <v>0</v>
      </c>
      <c r="E46" s="52">
        <f>SUMIFS('FTE Detail'!$Q$1:$Q$99999,'FTE Detail'!$M$1:$M$99999,E$44,'FTE Detail'!$A$1:$A$99999,SFPR!$B$4,'FTE Detail'!$AC$1:$AC$99999,"FULL",'FTE Detail'!$Z$1:$Z$99999,2)</f>
        <v>0</v>
      </c>
      <c r="F46" s="52">
        <f>SUMIFS('FTE Detail'!$Q$1:$Q$99999,'FTE Detail'!$M$1:$M$99999,F$44,'FTE Detail'!$A$1:$A$99999,SFPR!$B$4,'FTE Detail'!$AC$1:$AC$99999,"FULL",'FTE Detail'!$Z$1:$Z$99999,2)</f>
        <v>0</v>
      </c>
      <c r="G46" s="52">
        <f>SUMIFS('FTE Detail'!$Q$1:$Q$99999,'FTE Detail'!$M$1:$M$99999,G$44,'FTE Detail'!$A$1:$A$99999,SFPR!$B$4,'FTE Detail'!$AC$1:$AC$99999,"FULL",'FTE Detail'!$Z$1:$Z$99999,2)</f>
        <v>0</v>
      </c>
      <c r="H46" s="52">
        <f>SUMIFS('FTE Detail'!$Q$1:$Q$99999,'FTE Detail'!$M$1:$M$99999,H$44,'FTE Detail'!$A$1:$A$99999,SFPR!$B$4,'FTE Detail'!$AC$1:$AC$99999,"FULL",'FTE Detail'!$Z$1:$Z$99999,2)</f>
        <v>0</v>
      </c>
      <c r="I46" s="52">
        <f>SUMIFS('FTE Detail'!$Q$1:$Q$99999,'FTE Detail'!$M$1:$M$99999,I$44,'FTE Detail'!$A$1:$A$99999,SFPR!$B$4,'FTE Detail'!$AC$1:$AC$99999,"FULL",'FTE Detail'!$Z$1:$Z$99999,2)</f>
        <v>0</v>
      </c>
      <c r="J46" s="52">
        <f>SUMIFS('FTE Detail'!$Q$1:$Q$99999,'FTE Detail'!$M$1:$M$99999,J$44,'FTE Detail'!$A$1:$A$99999,SFPR!$B$4,'FTE Detail'!$AC$1:$AC$99999,"FULL",'FTE Detail'!$Z$1:$Z$99999,2)</f>
        <v>0</v>
      </c>
      <c r="K46" s="52">
        <f>SUMIFS('FTE Detail'!$Q$1:$Q$99999,'FTE Detail'!$M$1:$M$99999,K$44,'FTE Detail'!$A$1:$A$99999,SFPR!$B$4,'FTE Detail'!$AC$1:$AC$99999,"FULL",'FTE Detail'!$Z$1:$Z$99999,2)</f>
        <v>0</v>
      </c>
      <c r="L46" s="52">
        <f>SUMIFS('FTE Detail'!$Q$1:$Q$99999,'FTE Detail'!$M$1:$M$99999,L$44,'FTE Detail'!$A$1:$A$99999,SFPR!$B$4,'FTE Detail'!$AC$1:$AC$99999,"FULL",'FTE Detail'!$Z$1:$Z$99999,2)</f>
        <v>0</v>
      </c>
      <c r="M46" s="52">
        <f>SUMIFS('FTE Detail'!$Q$1:$Q$99999,'FTE Detail'!$M$1:$M$99999,M$44,'FTE Detail'!$A$1:$A$99999,SFPR!$B$4,'FTE Detail'!$AC$1:$AC$99999,"FULL",'FTE Detail'!$Z$1:$Z$99999,2)</f>
        <v>0</v>
      </c>
      <c r="N46" s="52"/>
      <c r="O46" s="51"/>
      <c r="P46" s="51"/>
      <c r="Q46" s="51"/>
      <c r="R46" s="51"/>
      <c r="S46" s="51"/>
      <c r="T46" s="51"/>
      <c r="U46" s="51"/>
      <c r="V46" s="51"/>
      <c r="W46" s="62">
        <f t="shared" si="15"/>
        <v>0</v>
      </c>
      <c r="Y46" s="54">
        <f t="shared" si="16"/>
        <v>0</v>
      </c>
    </row>
    <row r="47" spans="1:32" x14ac:dyDescent="0.3">
      <c r="B47" s="36">
        <v>3</v>
      </c>
      <c r="C47" s="51" t="s">
        <v>81</v>
      </c>
      <c r="D47" s="52">
        <f>SUMIFS('FTE Detail'!$Q$1:$Q$99999,'FTE Detail'!$M$1:$M$99999,D$44,'FTE Detail'!$A$1:$A$99999,SFPR!$B$4,'FTE Detail'!$AC$1:$AC$99999,"FULL",'FTE Detail'!$Z$1:$Z$99999,3)</f>
        <v>0</v>
      </c>
      <c r="E47" s="52">
        <f>SUMIFS('FTE Detail'!$Q$1:$Q$99999,'FTE Detail'!$M$1:$M$99999,E$44,'FTE Detail'!$A$1:$A$99999,SFPR!$B$4,'FTE Detail'!$AC$1:$AC$99999,"FULL",'FTE Detail'!$Z$1:$Z$99999,3)</f>
        <v>0</v>
      </c>
      <c r="F47" s="52">
        <f>SUMIFS('FTE Detail'!$Q$1:$Q$99999,'FTE Detail'!$M$1:$M$99999,F$44,'FTE Detail'!$A$1:$A$99999,SFPR!$B$4,'FTE Detail'!$AC$1:$AC$99999,"FULL",'FTE Detail'!$Z$1:$Z$99999,3)</f>
        <v>0</v>
      </c>
      <c r="G47" s="52">
        <f>SUMIFS('FTE Detail'!$Q$1:$Q$99999,'FTE Detail'!$M$1:$M$99999,G$44,'FTE Detail'!$A$1:$A$99999,SFPR!$B$4,'FTE Detail'!$AC$1:$AC$99999,"FULL",'FTE Detail'!$Z$1:$Z$99999,3)</f>
        <v>0</v>
      </c>
      <c r="H47" s="52">
        <f>SUMIFS('FTE Detail'!$Q$1:$Q$99999,'FTE Detail'!$M$1:$M$99999,H$44,'FTE Detail'!$A$1:$A$99999,SFPR!$B$4,'FTE Detail'!$AC$1:$AC$99999,"FULL",'FTE Detail'!$Z$1:$Z$99999,3)</f>
        <v>0</v>
      </c>
      <c r="I47" s="52">
        <f>SUMIFS('FTE Detail'!$Q$1:$Q$99999,'FTE Detail'!$M$1:$M$99999,I$44,'FTE Detail'!$A$1:$A$99999,SFPR!$B$4,'FTE Detail'!$AC$1:$AC$99999,"FULL",'FTE Detail'!$Z$1:$Z$99999,3)</f>
        <v>0</v>
      </c>
      <c r="J47" s="52">
        <f>SUMIFS('FTE Detail'!$Q$1:$Q$99999,'FTE Detail'!$M$1:$M$99999,J$44,'FTE Detail'!$A$1:$A$99999,SFPR!$B$4,'FTE Detail'!$AC$1:$AC$99999,"FULL",'FTE Detail'!$Z$1:$Z$99999,3)</f>
        <v>0</v>
      </c>
      <c r="K47" s="52">
        <f>SUMIFS('FTE Detail'!$Q$1:$Q$99999,'FTE Detail'!$M$1:$M$99999,K$44,'FTE Detail'!$A$1:$A$99999,SFPR!$B$4,'FTE Detail'!$AC$1:$AC$99999,"FULL",'FTE Detail'!$Z$1:$Z$99999,3)</f>
        <v>0</v>
      </c>
      <c r="L47" s="52">
        <f>SUMIFS('FTE Detail'!$Q$1:$Q$99999,'FTE Detail'!$M$1:$M$99999,L$44,'FTE Detail'!$A$1:$A$99999,SFPR!$B$4,'FTE Detail'!$AC$1:$AC$99999,"FULL",'FTE Detail'!$Z$1:$Z$99999,3)</f>
        <v>0</v>
      </c>
      <c r="M47" s="52">
        <f>SUMIFS('FTE Detail'!$Q$1:$Q$99999,'FTE Detail'!$M$1:$M$99999,M$44,'FTE Detail'!$A$1:$A$99999,SFPR!$B$4,'FTE Detail'!$AC$1:$AC$99999,"FULL",'FTE Detail'!$Z$1:$Z$99999,3)</f>
        <v>0</v>
      </c>
      <c r="N47" s="52"/>
      <c r="O47" s="51"/>
      <c r="P47" s="51"/>
      <c r="Q47" s="51"/>
      <c r="R47" s="51"/>
      <c r="S47" s="51"/>
      <c r="T47" s="51"/>
      <c r="U47" s="51"/>
      <c r="V47" s="51"/>
      <c r="W47" s="62">
        <f t="shared" si="15"/>
        <v>0</v>
      </c>
      <c r="Y47" s="54">
        <f t="shared" si="16"/>
        <v>0</v>
      </c>
    </row>
    <row r="48" spans="1:32" x14ac:dyDescent="0.3">
      <c r="B48" s="36">
        <v>4</v>
      </c>
      <c r="C48" s="51" t="s">
        <v>82</v>
      </c>
      <c r="D48" s="52">
        <f>SUMIFS('FTE Detail'!$Q$1:$Q$99999,'FTE Detail'!$M$1:$M$99999,D$44,'FTE Detail'!$A$1:$A$99999,SFPR!$B$4,'FTE Detail'!$AC$1:$AC$99999,"FULL",'FTE Detail'!$Z$1:$Z$99999,4)</f>
        <v>0</v>
      </c>
      <c r="E48" s="52">
        <f>SUMIFS('FTE Detail'!$Q$1:$Q$99999,'FTE Detail'!$M$1:$M$99999,E$44,'FTE Detail'!$A$1:$A$99999,SFPR!$B$4,'FTE Detail'!$AC$1:$AC$99999,"FULL",'FTE Detail'!$Z$1:$Z$99999,4)</f>
        <v>0</v>
      </c>
      <c r="F48" s="52">
        <f>SUMIFS('FTE Detail'!$Q$1:$Q$99999,'FTE Detail'!$M$1:$M$99999,F$44,'FTE Detail'!$A$1:$A$99999,SFPR!$B$4,'FTE Detail'!$AC$1:$AC$99999,"FULL",'FTE Detail'!$Z$1:$Z$99999,4)</f>
        <v>0</v>
      </c>
      <c r="G48" s="52">
        <f>SUMIFS('FTE Detail'!$Q$1:$Q$99999,'FTE Detail'!$M$1:$M$99999,G$44,'FTE Detail'!$A$1:$A$99999,SFPR!$B$4,'FTE Detail'!$AC$1:$AC$99999,"FULL",'FTE Detail'!$Z$1:$Z$99999,4)</f>
        <v>0</v>
      </c>
      <c r="H48" s="52">
        <f>SUMIFS('FTE Detail'!$Q$1:$Q$99999,'FTE Detail'!$M$1:$M$99999,H$44,'FTE Detail'!$A$1:$A$99999,SFPR!$B$4,'FTE Detail'!$AC$1:$AC$99999,"FULL",'FTE Detail'!$Z$1:$Z$99999,4)</f>
        <v>0</v>
      </c>
      <c r="I48" s="52">
        <f>SUMIFS('FTE Detail'!$Q$1:$Q$99999,'FTE Detail'!$M$1:$M$99999,I$44,'FTE Detail'!$A$1:$A$99999,SFPR!$B$4,'FTE Detail'!$AC$1:$AC$99999,"FULL",'FTE Detail'!$Z$1:$Z$99999,4)</f>
        <v>0</v>
      </c>
      <c r="J48" s="52">
        <f>SUMIFS('FTE Detail'!$Q$1:$Q$99999,'FTE Detail'!$M$1:$M$99999,J$44,'FTE Detail'!$A$1:$A$99999,SFPR!$B$4,'FTE Detail'!$AC$1:$AC$99999,"FULL",'FTE Detail'!$Z$1:$Z$99999,4)</f>
        <v>0</v>
      </c>
      <c r="K48" s="52">
        <f>SUMIFS('FTE Detail'!$Q$1:$Q$99999,'FTE Detail'!$M$1:$M$99999,K$44,'FTE Detail'!$A$1:$A$99999,SFPR!$B$4,'FTE Detail'!$AC$1:$AC$99999,"FULL",'FTE Detail'!$Z$1:$Z$99999,4)</f>
        <v>0</v>
      </c>
      <c r="L48" s="52">
        <f>SUMIFS('FTE Detail'!$Q$1:$Q$99999,'FTE Detail'!$M$1:$M$99999,L$44,'FTE Detail'!$A$1:$A$99999,SFPR!$B$4,'FTE Detail'!$AC$1:$AC$99999,"FULL",'FTE Detail'!$Z$1:$Z$99999,4)</f>
        <v>0</v>
      </c>
      <c r="M48" s="52">
        <f>SUMIFS('FTE Detail'!$Q$1:$Q$99999,'FTE Detail'!$M$1:$M$99999,M$44,'FTE Detail'!$A$1:$A$99999,SFPR!$B$4,'FTE Detail'!$AC$1:$AC$99999,"FULL",'FTE Detail'!$Z$1:$Z$99999,4)</f>
        <v>0</v>
      </c>
      <c r="N48" s="52"/>
      <c r="O48" s="51"/>
      <c r="P48" s="51"/>
      <c r="Q48" s="51"/>
      <c r="R48" s="51"/>
      <c r="S48" s="51"/>
      <c r="T48" s="51"/>
      <c r="U48" s="51"/>
      <c r="V48" s="51"/>
      <c r="W48" s="62">
        <f t="shared" si="15"/>
        <v>0</v>
      </c>
      <c r="Y48" s="54">
        <f t="shared" si="16"/>
        <v>0</v>
      </c>
    </row>
    <row r="49" spans="2:32" x14ac:dyDescent="0.3">
      <c r="B49" s="36">
        <v>5</v>
      </c>
      <c r="C49" s="51" t="s">
        <v>83</v>
      </c>
      <c r="D49" s="52">
        <f>SUMIFS('FTE Detail'!$Q$1:$Q$99999,'FTE Detail'!$M$1:$M$99999,D$44,'FTE Detail'!$A$1:$A$99999,SFPR!$B$4,'FTE Detail'!$AC$1:$AC$99999,"FULL",'FTE Detail'!$Z$1:$Z$99999,5)</f>
        <v>0</v>
      </c>
      <c r="E49" s="52">
        <f>SUMIFS('FTE Detail'!$Q$1:$Q$99999,'FTE Detail'!$M$1:$M$99999,E$44,'FTE Detail'!$A$1:$A$99999,SFPR!$B$4,'FTE Detail'!$AC$1:$AC$99999,"FULL",'FTE Detail'!$Z$1:$Z$99999,5)</f>
        <v>0</v>
      </c>
      <c r="F49" s="52">
        <f>SUMIFS('FTE Detail'!$Q$1:$Q$99999,'FTE Detail'!$M$1:$M$99999,F$44,'FTE Detail'!$A$1:$A$99999,SFPR!$B$4,'FTE Detail'!$AC$1:$AC$99999,"FULL",'FTE Detail'!$Z$1:$Z$99999,5)</f>
        <v>0</v>
      </c>
      <c r="G49" s="52">
        <f>SUMIFS('FTE Detail'!$Q$1:$Q$99999,'FTE Detail'!$M$1:$M$99999,G$44,'FTE Detail'!$A$1:$A$99999,SFPR!$B$4,'FTE Detail'!$AC$1:$AC$99999,"FULL",'FTE Detail'!$Z$1:$Z$99999,5)</f>
        <v>0</v>
      </c>
      <c r="H49" s="52">
        <f>SUMIFS('FTE Detail'!$Q$1:$Q$99999,'FTE Detail'!$M$1:$M$99999,H$44,'FTE Detail'!$A$1:$A$99999,SFPR!$B$4,'FTE Detail'!$AC$1:$AC$99999,"FULL",'FTE Detail'!$Z$1:$Z$99999,5)</f>
        <v>0</v>
      </c>
      <c r="I49" s="52">
        <f>SUMIFS('FTE Detail'!$Q$1:$Q$99999,'FTE Detail'!$M$1:$M$99999,I$44,'FTE Detail'!$A$1:$A$99999,SFPR!$B$4,'FTE Detail'!$AC$1:$AC$99999,"FULL",'FTE Detail'!$Z$1:$Z$99999,5)</f>
        <v>0</v>
      </c>
      <c r="J49" s="52">
        <f>SUMIFS('FTE Detail'!$Q$1:$Q$99999,'FTE Detail'!$M$1:$M$99999,J$44,'FTE Detail'!$A$1:$A$99999,SFPR!$B$4,'FTE Detail'!$AC$1:$AC$99999,"FULL",'FTE Detail'!$Z$1:$Z$99999,5)</f>
        <v>0</v>
      </c>
      <c r="K49" s="52">
        <f>SUMIFS('FTE Detail'!$Q$1:$Q$99999,'FTE Detail'!$M$1:$M$99999,K$44,'FTE Detail'!$A$1:$A$99999,SFPR!$B$4,'FTE Detail'!$AC$1:$AC$99999,"FULL",'FTE Detail'!$Z$1:$Z$99999,5)</f>
        <v>0</v>
      </c>
      <c r="L49" s="52">
        <f>SUMIFS('FTE Detail'!$Q$1:$Q$99999,'FTE Detail'!$M$1:$M$99999,L$44,'FTE Detail'!$A$1:$A$99999,SFPR!$B$4,'FTE Detail'!$AC$1:$AC$99999,"FULL",'FTE Detail'!$Z$1:$Z$99999,5)</f>
        <v>0</v>
      </c>
      <c r="M49" s="52">
        <f>SUMIFS('FTE Detail'!$Q$1:$Q$99999,'FTE Detail'!$M$1:$M$99999,M$44,'FTE Detail'!$A$1:$A$99999,SFPR!$B$4,'FTE Detail'!$AC$1:$AC$99999,"FULL",'FTE Detail'!$Z$1:$Z$99999,5)</f>
        <v>0</v>
      </c>
      <c r="N49" s="52"/>
      <c r="O49" s="51"/>
      <c r="P49" s="51"/>
      <c r="Q49" s="51"/>
      <c r="R49" s="51"/>
      <c r="S49" s="51"/>
      <c r="T49" s="51"/>
      <c r="U49" s="51"/>
      <c r="V49" s="51"/>
      <c r="W49" s="62">
        <f t="shared" si="15"/>
        <v>0</v>
      </c>
      <c r="Y49" s="54">
        <f t="shared" si="16"/>
        <v>0</v>
      </c>
    </row>
    <row r="50" spans="2:32" x14ac:dyDescent="0.3">
      <c r="B50" s="36">
        <v>6</v>
      </c>
      <c r="C50" s="51" t="s">
        <v>84</v>
      </c>
      <c r="D50" s="52">
        <f>SUMIFS('FTE Detail'!$Q$1:$Q$99999,'FTE Detail'!$M$1:$M$99999,D$44,'FTE Detail'!$A$1:$A$99999,SFPR!$B$4,'FTE Detail'!$AC$1:$AC$99999,"FULL",'FTE Detail'!$Z$1:$Z$99999,6)</f>
        <v>0</v>
      </c>
      <c r="E50" s="52">
        <f>SUMIFS('FTE Detail'!$Q$1:$Q$99999,'FTE Detail'!$M$1:$M$99999,E$44,'FTE Detail'!$A$1:$A$99999,SFPR!$B$4,'FTE Detail'!$AC$1:$AC$99999,"FULL",'FTE Detail'!$Z$1:$Z$99999,6)</f>
        <v>0</v>
      </c>
      <c r="F50" s="52">
        <f>SUMIFS('FTE Detail'!$Q$1:$Q$99999,'FTE Detail'!$M$1:$M$99999,F$44,'FTE Detail'!$A$1:$A$99999,SFPR!$B$4,'FTE Detail'!$AC$1:$AC$99999,"FULL",'FTE Detail'!$Z$1:$Z$99999,6)</f>
        <v>0</v>
      </c>
      <c r="G50" s="52">
        <f>SUMIFS('FTE Detail'!$Q$1:$Q$99999,'FTE Detail'!$M$1:$M$99999,G$44,'FTE Detail'!$A$1:$A$99999,SFPR!$B$4,'FTE Detail'!$AC$1:$AC$99999,"FULL",'FTE Detail'!$Z$1:$Z$99999,6)</f>
        <v>0</v>
      </c>
      <c r="H50" s="52">
        <f>SUMIFS('FTE Detail'!$Q$1:$Q$99999,'FTE Detail'!$M$1:$M$99999,H$44,'FTE Detail'!$A$1:$A$99999,SFPR!$B$4,'FTE Detail'!$AC$1:$AC$99999,"FULL",'FTE Detail'!$Z$1:$Z$99999,6)</f>
        <v>0</v>
      </c>
      <c r="I50" s="52">
        <f>SUMIFS('FTE Detail'!$Q$1:$Q$99999,'FTE Detail'!$M$1:$M$99999,I$44,'FTE Detail'!$A$1:$A$99999,SFPR!$B$4,'FTE Detail'!$AC$1:$AC$99999,"FULL",'FTE Detail'!$Z$1:$Z$99999,6)</f>
        <v>0</v>
      </c>
      <c r="J50" s="52">
        <f>SUMIFS('FTE Detail'!$Q$1:$Q$99999,'FTE Detail'!$M$1:$M$99999,J$44,'FTE Detail'!$A$1:$A$99999,SFPR!$B$4,'FTE Detail'!$AC$1:$AC$99999,"FULL",'FTE Detail'!$Z$1:$Z$99999,6)</f>
        <v>0</v>
      </c>
      <c r="K50" s="52">
        <f>SUMIFS('FTE Detail'!$Q$1:$Q$99999,'FTE Detail'!$M$1:$M$99999,K$44,'FTE Detail'!$A$1:$A$99999,SFPR!$B$4,'FTE Detail'!$AC$1:$AC$99999,"FULL",'FTE Detail'!$Z$1:$Z$99999,6)</f>
        <v>0</v>
      </c>
      <c r="L50" s="52">
        <f>SUMIFS('FTE Detail'!$Q$1:$Q$99999,'FTE Detail'!$M$1:$M$99999,L$44,'FTE Detail'!$A$1:$A$99999,SFPR!$B$4,'FTE Detail'!$AC$1:$AC$99999,"FULL",'FTE Detail'!$Z$1:$Z$99999,6)</f>
        <v>0</v>
      </c>
      <c r="M50" s="52">
        <f>SUMIFS('FTE Detail'!$Q$1:$Q$99999,'FTE Detail'!$M$1:$M$99999,M$44,'FTE Detail'!$A$1:$A$99999,SFPR!$B$4,'FTE Detail'!$AC$1:$AC$99999,"FULL",'FTE Detail'!$Z$1:$Z$99999,6)</f>
        <v>0</v>
      </c>
      <c r="N50" s="52"/>
      <c r="O50" s="51"/>
      <c r="P50" s="51"/>
      <c r="Q50" s="51"/>
      <c r="R50" s="51"/>
      <c r="S50" s="51"/>
      <c r="T50" s="51"/>
      <c r="U50" s="51"/>
      <c r="V50" s="51"/>
      <c r="W50" s="62">
        <f t="shared" si="15"/>
        <v>0</v>
      </c>
      <c r="Y50" s="54">
        <f t="shared" si="16"/>
        <v>0</v>
      </c>
    </row>
    <row r="51" spans="2:32" x14ac:dyDescent="0.3">
      <c r="D51" s="54">
        <f>SUM(D45:D50)</f>
        <v>0</v>
      </c>
      <c r="E51" s="54">
        <f t="shared" ref="E51:M51" si="17">SUM(E45:E50)</f>
        <v>0</v>
      </c>
      <c r="F51" s="54">
        <f t="shared" si="17"/>
        <v>0</v>
      </c>
      <c r="G51" s="54">
        <f t="shared" si="17"/>
        <v>0</v>
      </c>
      <c r="H51" s="54">
        <f t="shared" si="17"/>
        <v>0</v>
      </c>
      <c r="I51" s="54">
        <f t="shared" ref="I51" si="18">SUM(I45:I50)</f>
        <v>0</v>
      </c>
      <c r="J51" s="54">
        <f t="shared" si="17"/>
        <v>0</v>
      </c>
      <c r="K51" s="54">
        <f t="shared" si="17"/>
        <v>0</v>
      </c>
      <c r="L51" s="54">
        <f t="shared" si="17"/>
        <v>0</v>
      </c>
      <c r="M51" s="54">
        <f t="shared" si="17"/>
        <v>0</v>
      </c>
      <c r="W51" s="54">
        <f>SUM(W45:W50)</f>
        <v>0</v>
      </c>
      <c r="X51" s="54">
        <f>SUM(X45:X50)</f>
        <v>0</v>
      </c>
      <c r="Y51" s="54">
        <f t="shared" si="16"/>
        <v>0</v>
      </c>
    </row>
    <row r="52" spans="2:32" x14ac:dyDescent="0.3">
      <c r="Y52" s="54"/>
    </row>
    <row r="53" spans="2:32" x14ac:dyDescent="0.3">
      <c r="W53" s="40" t="s">
        <v>74</v>
      </c>
      <c r="AA53" s="40" t="s">
        <v>77</v>
      </c>
      <c r="AB53" s="40" t="s">
        <v>77</v>
      </c>
      <c r="AC53" s="40" t="s">
        <v>77</v>
      </c>
      <c r="AD53" s="40" t="s">
        <v>77</v>
      </c>
      <c r="AE53" s="40" t="s">
        <v>77</v>
      </c>
      <c r="AF53" s="40" t="s">
        <v>77</v>
      </c>
    </row>
    <row r="54" spans="2:32" ht="18" x14ac:dyDescent="0.35">
      <c r="B54" s="72" t="s">
        <v>85</v>
      </c>
      <c r="C54" s="70" t="s">
        <v>119</v>
      </c>
      <c r="G54" s="70"/>
      <c r="H54" s="70"/>
      <c r="I54" s="70"/>
      <c r="J54" s="70"/>
      <c r="K54" s="70"/>
      <c r="L54" s="70"/>
      <c r="M54" s="70"/>
      <c r="N54" s="70"/>
      <c r="O54" s="73" t="s">
        <v>2</v>
      </c>
      <c r="P54" s="73" t="s">
        <v>89</v>
      </c>
      <c r="Q54" s="70"/>
      <c r="R54" s="70"/>
      <c r="S54" s="70"/>
      <c r="T54" s="70"/>
      <c r="U54" s="70"/>
      <c r="V54" s="70"/>
      <c r="W54" s="50" t="s">
        <v>96</v>
      </c>
      <c r="X54" s="40" t="str">
        <f>X4</f>
        <v>Jan #2</v>
      </c>
      <c r="Y54" s="36" t="s">
        <v>6</v>
      </c>
      <c r="AA54" s="40">
        <v>1</v>
      </c>
      <c r="AB54" s="40">
        <v>2</v>
      </c>
      <c r="AC54" s="40">
        <v>3</v>
      </c>
      <c r="AD54" s="40">
        <v>4</v>
      </c>
      <c r="AE54" s="40">
        <v>5</v>
      </c>
      <c r="AF54" s="40">
        <v>6</v>
      </c>
    </row>
    <row r="55" spans="2:32" ht="18" x14ac:dyDescent="0.35">
      <c r="B55" s="5"/>
      <c r="C55"/>
      <c r="F55" s="64"/>
      <c r="G55" s="70"/>
      <c r="H55" s="70"/>
      <c r="I55" s="70"/>
      <c r="J55" s="70"/>
      <c r="K55" s="70"/>
      <c r="L55" s="70"/>
      <c r="M55" s="70"/>
      <c r="N55" s="70"/>
      <c r="O55" s="64">
        <f>SUMIFS('FTE Detail'!$Q$1:$Q$99999,'FTE Detail'!$M$1:$M$99999,"COMM",'FTE Detail'!$I$1:$I$99999,SFPR!B55)</f>
        <v>0</v>
      </c>
      <c r="P55" s="64">
        <f>SUMIFS('FTE Detail'!$Q$1:$Q$99999,'FTE Detail'!$M$1:$M$99999,"CTCR",'FTE Detail'!$I$1:$I$99999,SFPR!B55)</f>
        <v>0</v>
      </c>
      <c r="Q55" s="70"/>
      <c r="R55" s="70"/>
      <c r="S55" s="70"/>
      <c r="T55" s="70"/>
      <c r="U55" s="70"/>
      <c r="V55" s="70"/>
      <c r="W55" s="65">
        <f t="shared" ref="W55:W65" si="19">SUM(O55:P55)</f>
        <v>0</v>
      </c>
      <c r="X55" s="4"/>
      <c r="Y55" s="54">
        <f>W55-X55</f>
        <v>0</v>
      </c>
      <c r="AA55" s="64">
        <f>SUMIFS('FTE Detail'!$Q$1:$Q$99999,'FTE Detail'!$I$1:$I$99999,SFPR!B55,'FTE Detail'!$Z$1:$Z$99999,$AA$54)</f>
        <v>0</v>
      </c>
      <c r="AB55" s="64">
        <f>SUMIFS('FTE Detail'!$Q$1:$Q$99999,'FTE Detail'!$I$1:$I$99999,SFPR!B55,'FTE Detail'!$Z$1:$Z$99999,$AB$54)</f>
        <v>0</v>
      </c>
      <c r="AC55" s="64">
        <f>SUMIFS('FTE Detail'!$Q$1:$Q$99999,'FTE Detail'!$I$1:$I$99999,SFPR!B55,'FTE Detail'!$Z$1:$Z$99999,$AC$54)</f>
        <v>0</v>
      </c>
      <c r="AD55" s="64">
        <f>SUMIFS('FTE Detail'!$Q$1:$Q$99999,'FTE Detail'!$I$1:$I$99999,SFPR!B55,'FTE Detail'!$Z$1:$Z$99999,$AD$54)</f>
        <v>0</v>
      </c>
      <c r="AE55" s="64">
        <f>SUMIFS('FTE Detail'!$Q$1:$Q$99999,'FTE Detail'!$I$1:$I$99999,SFPR!B55,'FTE Detail'!$Z$1:$Z$99999,$AE$54)</f>
        <v>0</v>
      </c>
      <c r="AF55" s="64">
        <f>SUMIFS('FTE Detail'!$Q$1:$Q$99999,'FTE Detail'!$I$1:$I$99999,SFPR!B55,'FTE Detail'!$Z$1:$Z$99999,$AF$54)</f>
        <v>0</v>
      </c>
    </row>
    <row r="56" spans="2:32" ht="18" x14ac:dyDescent="0.35">
      <c r="B56" s="5"/>
      <c r="C56"/>
      <c r="F56" s="64"/>
      <c r="G56" s="70"/>
      <c r="H56" s="70"/>
      <c r="I56" s="70"/>
      <c r="J56" s="70"/>
      <c r="K56" s="70"/>
      <c r="L56" s="70"/>
      <c r="M56" s="70"/>
      <c r="N56" s="70"/>
      <c r="O56" s="64">
        <f>SUMIFS('FTE Detail'!$Q$1:$Q$99999,'FTE Detail'!$M$1:$M$99999,"COMM",'FTE Detail'!$I$1:$I$99999,SFPR!B56)</f>
        <v>0</v>
      </c>
      <c r="P56" s="64">
        <f>SUMIFS('FTE Detail'!$Q$1:$Q$99999,'FTE Detail'!$M$1:$M$99999,"CTCR",'FTE Detail'!$I$1:$I$99999,SFPR!B56)</f>
        <v>0</v>
      </c>
      <c r="Q56" s="70"/>
      <c r="R56" s="70"/>
      <c r="S56" s="70"/>
      <c r="T56" s="70"/>
      <c r="U56" s="70"/>
      <c r="V56" s="70"/>
      <c r="W56" s="65">
        <f t="shared" si="19"/>
        <v>0</v>
      </c>
      <c r="X56" s="4"/>
      <c r="Y56" s="54">
        <f t="shared" ref="Y56:Y66" si="20">W56-X56</f>
        <v>0</v>
      </c>
      <c r="AA56" s="64">
        <f>SUMIFS('FTE Detail'!$Q$1:$Q$99999,'FTE Detail'!$I$1:$I$99999,SFPR!B56,'FTE Detail'!$Z$1:$Z$99999,$AA$54)</f>
        <v>0</v>
      </c>
      <c r="AB56" s="64">
        <f>SUMIFS('FTE Detail'!$Q$1:$Q$99999,'FTE Detail'!$I$1:$I$99999,SFPR!B56,'FTE Detail'!$Z$1:$Z$99999,$AB$54)</f>
        <v>0</v>
      </c>
      <c r="AC56" s="64">
        <f>SUMIFS('FTE Detail'!$Q$1:$Q$99999,'FTE Detail'!$I$1:$I$99999,SFPR!B56,'FTE Detail'!$Z$1:$Z$99999,$AC$54)</f>
        <v>0</v>
      </c>
      <c r="AD56" s="64">
        <f>SUMIFS('FTE Detail'!$Q$1:$Q$99999,'FTE Detail'!$I$1:$I$99999,SFPR!B56,'FTE Detail'!$Z$1:$Z$99999,$AD$54)</f>
        <v>0</v>
      </c>
      <c r="AE56" s="64">
        <f>SUMIFS('FTE Detail'!$Q$1:$Q$99999,'FTE Detail'!$I$1:$I$99999,SFPR!B56,'FTE Detail'!$Z$1:$Z$99999,$AE$54)</f>
        <v>0</v>
      </c>
      <c r="AF56" s="64">
        <f>SUMIFS('FTE Detail'!$Q$1:$Q$99999,'FTE Detail'!$I$1:$I$99999,SFPR!B56,'FTE Detail'!$Z$1:$Z$99999,$AF$54)</f>
        <v>0</v>
      </c>
    </row>
    <row r="57" spans="2:32" ht="18" x14ac:dyDescent="0.35">
      <c r="B57" s="5"/>
      <c r="C57"/>
      <c r="F57" s="64"/>
      <c r="G57" s="70"/>
      <c r="H57" s="70"/>
      <c r="I57" s="70"/>
      <c r="J57" s="70"/>
      <c r="K57" s="70"/>
      <c r="L57" s="70"/>
      <c r="M57" s="70"/>
      <c r="N57" s="70"/>
      <c r="O57" s="64">
        <f>SUMIFS('FTE Detail'!$Q$1:$Q$99999,'FTE Detail'!$M$1:$M$99999,"COMM",'FTE Detail'!$I$1:$I$99999,SFPR!B57)</f>
        <v>0</v>
      </c>
      <c r="P57" s="64">
        <f>SUMIFS('FTE Detail'!$Q$1:$Q$99999,'FTE Detail'!$M$1:$M$99999,"CTCR",'FTE Detail'!$I$1:$I$99999,SFPR!B57)</f>
        <v>0</v>
      </c>
      <c r="Q57" s="70"/>
      <c r="R57" s="70"/>
      <c r="S57" s="70"/>
      <c r="T57" s="70"/>
      <c r="U57" s="70"/>
      <c r="V57" s="70"/>
      <c r="W57" s="65">
        <f t="shared" si="19"/>
        <v>0</v>
      </c>
      <c r="X57" s="4"/>
      <c r="Y57" s="54">
        <f t="shared" si="20"/>
        <v>0</v>
      </c>
      <c r="AA57" s="64">
        <f>SUMIFS('FTE Detail'!$Q$1:$Q$99999,'FTE Detail'!$I$1:$I$99999,SFPR!B57,'FTE Detail'!$Z$1:$Z$99999,$AA$54)</f>
        <v>0</v>
      </c>
      <c r="AB57" s="64">
        <f>SUMIFS('FTE Detail'!$Q$1:$Q$99999,'FTE Detail'!$I$1:$I$99999,SFPR!B57,'FTE Detail'!$Z$1:$Z$99999,$AB$54)</f>
        <v>0</v>
      </c>
      <c r="AC57" s="64">
        <f>SUMIFS('FTE Detail'!$Q$1:$Q$99999,'FTE Detail'!$I$1:$I$99999,SFPR!B57,'FTE Detail'!$Z$1:$Z$99999,$AC$54)</f>
        <v>0</v>
      </c>
      <c r="AD57" s="64">
        <f>SUMIFS('FTE Detail'!$Q$1:$Q$99999,'FTE Detail'!$I$1:$I$99999,SFPR!B57,'FTE Detail'!$Z$1:$Z$99999,$AD$54)</f>
        <v>0</v>
      </c>
      <c r="AE57" s="64">
        <f>SUMIFS('FTE Detail'!$Q$1:$Q$99999,'FTE Detail'!$I$1:$I$99999,SFPR!B57,'FTE Detail'!$Z$1:$Z$99999,$AE$54)</f>
        <v>0</v>
      </c>
      <c r="AF57" s="64">
        <f>SUMIFS('FTE Detail'!$Q$1:$Q$99999,'FTE Detail'!$I$1:$I$99999,SFPR!B57,'FTE Detail'!$Z$1:$Z$99999,$AF$54)</f>
        <v>0</v>
      </c>
    </row>
    <row r="58" spans="2:32" ht="18" x14ac:dyDescent="0.35">
      <c r="B58" s="5"/>
      <c r="C58"/>
      <c r="F58" s="64"/>
      <c r="G58" s="70"/>
      <c r="H58" s="70"/>
      <c r="I58" s="70"/>
      <c r="J58" s="70"/>
      <c r="K58" s="70"/>
      <c r="L58" s="70"/>
      <c r="M58" s="70"/>
      <c r="N58" s="70"/>
      <c r="O58" s="64">
        <f>SUMIFS('FTE Detail'!$Q$1:$Q$99999,'FTE Detail'!$M$1:$M$99999,"COMM",'FTE Detail'!$I$1:$I$99999,SFPR!B58)</f>
        <v>0</v>
      </c>
      <c r="P58" s="64">
        <f>SUMIFS('FTE Detail'!$Q$1:$Q$99999,'FTE Detail'!$M$1:$M$99999,"CTCR",'FTE Detail'!$I$1:$I$99999,SFPR!B58)</f>
        <v>0</v>
      </c>
      <c r="Q58" s="70"/>
      <c r="R58" s="70"/>
      <c r="S58" s="70"/>
      <c r="T58" s="70"/>
      <c r="U58" s="70"/>
      <c r="V58" s="70"/>
      <c r="W58" s="65">
        <f t="shared" si="19"/>
        <v>0</v>
      </c>
      <c r="X58" s="4"/>
      <c r="Y58" s="54">
        <f t="shared" si="20"/>
        <v>0</v>
      </c>
      <c r="AA58" s="64">
        <f>SUMIFS('FTE Detail'!$Q$1:$Q$99999,'FTE Detail'!$I$1:$I$99999,SFPR!B58,'FTE Detail'!$Z$1:$Z$99999,$AA$54)</f>
        <v>0</v>
      </c>
      <c r="AB58" s="64">
        <f>SUMIFS('FTE Detail'!$Q$1:$Q$99999,'FTE Detail'!$I$1:$I$99999,SFPR!B58,'FTE Detail'!$Z$1:$Z$99999,$AB$54)</f>
        <v>0</v>
      </c>
      <c r="AC58" s="64">
        <f>SUMIFS('FTE Detail'!$Q$1:$Q$99999,'FTE Detail'!$I$1:$I$99999,SFPR!B58,'FTE Detail'!$Z$1:$Z$99999,$AC$54)</f>
        <v>0</v>
      </c>
      <c r="AD58" s="64">
        <f>SUMIFS('FTE Detail'!$Q$1:$Q$99999,'FTE Detail'!$I$1:$I$99999,SFPR!B58,'FTE Detail'!$Z$1:$Z$99999,$AD$54)</f>
        <v>0</v>
      </c>
      <c r="AE58" s="64">
        <f>SUMIFS('FTE Detail'!$Q$1:$Q$99999,'FTE Detail'!$I$1:$I$99999,SFPR!B58,'FTE Detail'!$Z$1:$Z$99999,$AE$54)</f>
        <v>0</v>
      </c>
      <c r="AF58" s="64">
        <f>SUMIFS('FTE Detail'!$Q$1:$Q$99999,'FTE Detail'!$I$1:$I$99999,SFPR!B58,'FTE Detail'!$Z$1:$Z$99999,$AF$54)</f>
        <v>0</v>
      </c>
    </row>
    <row r="59" spans="2:32" ht="18" x14ac:dyDescent="0.35">
      <c r="B59" s="5"/>
      <c r="C59"/>
      <c r="F59" s="64"/>
      <c r="G59" s="70"/>
      <c r="H59" s="70"/>
      <c r="I59" s="70"/>
      <c r="J59" s="70"/>
      <c r="K59" s="70"/>
      <c r="L59" s="70"/>
      <c r="M59" s="70"/>
      <c r="N59" s="70"/>
      <c r="O59" s="64">
        <f>SUMIFS('FTE Detail'!$Q$1:$Q$99999,'FTE Detail'!$M$1:$M$99999,"COMM",'FTE Detail'!$I$1:$I$99999,SFPR!B59)</f>
        <v>0</v>
      </c>
      <c r="P59" s="64">
        <f>SUMIFS('FTE Detail'!$Q$1:$Q$99999,'FTE Detail'!$M$1:$M$99999,"CTCR",'FTE Detail'!$I$1:$I$99999,SFPR!B59)</f>
        <v>0</v>
      </c>
      <c r="Q59" s="70"/>
      <c r="R59" s="70"/>
      <c r="S59" s="70"/>
      <c r="T59" s="70"/>
      <c r="U59" s="70"/>
      <c r="V59" s="70"/>
      <c r="W59" s="65">
        <f t="shared" si="19"/>
        <v>0</v>
      </c>
      <c r="X59" s="4"/>
      <c r="Y59" s="54">
        <f t="shared" si="20"/>
        <v>0</v>
      </c>
      <c r="AA59" s="64">
        <f>SUMIFS('FTE Detail'!$Q$1:$Q$99999,'FTE Detail'!$I$1:$I$99999,SFPR!B59,'FTE Detail'!$Z$1:$Z$99999,$AA$54)</f>
        <v>0</v>
      </c>
      <c r="AB59" s="64">
        <f>SUMIFS('FTE Detail'!$Q$1:$Q$99999,'FTE Detail'!$I$1:$I$99999,SFPR!B59,'FTE Detail'!$Z$1:$Z$99999,$AB$54)</f>
        <v>0</v>
      </c>
      <c r="AC59" s="64">
        <f>SUMIFS('FTE Detail'!$Q$1:$Q$99999,'FTE Detail'!$I$1:$I$99999,SFPR!B59,'FTE Detail'!$Z$1:$Z$99999,$AC$54)</f>
        <v>0</v>
      </c>
      <c r="AD59" s="64">
        <f>SUMIFS('FTE Detail'!$Q$1:$Q$99999,'FTE Detail'!$I$1:$I$99999,SFPR!B59,'FTE Detail'!$Z$1:$Z$99999,$AD$54)</f>
        <v>0</v>
      </c>
      <c r="AE59" s="64">
        <f>SUMIFS('FTE Detail'!$Q$1:$Q$99999,'FTE Detail'!$I$1:$I$99999,SFPR!B59,'FTE Detail'!$Z$1:$Z$99999,$AE$54)</f>
        <v>0</v>
      </c>
      <c r="AF59" s="64">
        <f>SUMIFS('FTE Detail'!$Q$1:$Q$99999,'FTE Detail'!$I$1:$I$99999,SFPR!B59,'FTE Detail'!$Z$1:$Z$99999,$AF$54)</f>
        <v>0</v>
      </c>
    </row>
    <row r="60" spans="2:32" ht="18" x14ac:dyDescent="0.35">
      <c r="B60" s="5"/>
      <c r="C60"/>
      <c r="F60" s="64"/>
      <c r="G60" s="70"/>
      <c r="H60" s="70"/>
      <c r="I60" s="70"/>
      <c r="J60" s="70"/>
      <c r="K60" s="70"/>
      <c r="L60" s="70"/>
      <c r="M60" s="70"/>
      <c r="N60" s="70"/>
      <c r="O60" s="64">
        <f>SUMIFS('FTE Detail'!$Q$1:$Q$99999,'FTE Detail'!$M$1:$M$99999,"COMM",'FTE Detail'!$I$1:$I$99999,SFPR!B60)</f>
        <v>0</v>
      </c>
      <c r="P60" s="64">
        <f>SUMIFS('FTE Detail'!$Q$1:$Q$99999,'FTE Detail'!$M$1:$M$99999,"CTCR",'FTE Detail'!$I$1:$I$99999,SFPR!B60)</f>
        <v>0</v>
      </c>
      <c r="Q60" s="70"/>
      <c r="R60" s="70"/>
      <c r="S60" s="70"/>
      <c r="T60" s="70"/>
      <c r="U60" s="70"/>
      <c r="V60" s="70"/>
      <c r="W60" s="65">
        <f t="shared" si="19"/>
        <v>0</v>
      </c>
      <c r="X60" s="4"/>
      <c r="Y60" s="54">
        <f t="shared" si="20"/>
        <v>0</v>
      </c>
      <c r="AA60" s="64">
        <f>SUMIFS('FTE Detail'!$Q$1:$Q$99999,'FTE Detail'!$I$1:$I$99999,SFPR!B60,'FTE Detail'!$Z$1:$Z$99999,$AA$54)</f>
        <v>0</v>
      </c>
      <c r="AB60" s="64">
        <f>SUMIFS('FTE Detail'!$Q$1:$Q$99999,'FTE Detail'!$I$1:$I$99999,SFPR!B60,'FTE Detail'!$Z$1:$Z$99999,$AB$54)</f>
        <v>0</v>
      </c>
      <c r="AC60" s="64">
        <f>SUMIFS('FTE Detail'!$Q$1:$Q$99999,'FTE Detail'!$I$1:$I$99999,SFPR!B60,'FTE Detail'!$Z$1:$Z$99999,$AC$54)</f>
        <v>0</v>
      </c>
      <c r="AD60" s="64">
        <f>SUMIFS('FTE Detail'!$Q$1:$Q$99999,'FTE Detail'!$I$1:$I$99999,SFPR!B60,'FTE Detail'!$Z$1:$Z$99999,$AD$54)</f>
        <v>0</v>
      </c>
      <c r="AE60" s="64">
        <f>SUMIFS('FTE Detail'!$Q$1:$Q$99999,'FTE Detail'!$I$1:$I$99999,SFPR!B60,'FTE Detail'!$Z$1:$Z$99999,$AE$54)</f>
        <v>0</v>
      </c>
      <c r="AF60" s="64">
        <f>SUMIFS('FTE Detail'!$Q$1:$Q$99999,'FTE Detail'!$I$1:$I$99999,SFPR!B60,'FTE Detail'!$Z$1:$Z$99999,$AF$54)</f>
        <v>0</v>
      </c>
    </row>
    <row r="61" spans="2:32" ht="18" x14ac:dyDescent="0.35">
      <c r="B61" s="5"/>
      <c r="C61"/>
      <c r="F61" s="64"/>
      <c r="G61" s="70"/>
      <c r="H61" s="70"/>
      <c r="I61" s="70"/>
      <c r="J61" s="70"/>
      <c r="K61" s="70"/>
      <c r="L61" s="70"/>
      <c r="M61" s="70"/>
      <c r="N61" s="70"/>
      <c r="O61" s="64">
        <f>SUMIFS('FTE Detail'!$Q$1:$Q$99999,'FTE Detail'!$M$1:$M$99999,"COMM",'FTE Detail'!$I$1:$I$99999,SFPR!B61)</f>
        <v>0</v>
      </c>
      <c r="P61" s="64">
        <f>SUMIFS('FTE Detail'!$Q$1:$Q$99999,'FTE Detail'!$M$1:$M$99999,"CTCR",'FTE Detail'!$I$1:$I$99999,SFPR!B61)</f>
        <v>0</v>
      </c>
      <c r="Q61" s="70"/>
      <c r="R61" s="70"/>
      <c r="S61" s="70"/>
      <c r="T61" s="70"/>
      <c r="U61" s="70"/>
      <c r="V61" s="70"/>
      <c r="W61" s="65">
        <f t="shared" si="19"/>
        <v>0</v>
      </c>
      <c r="X61" s="4"/>
      <c r="Y61" s="54">
        <f t="shared" si="20"/>
        <v>0</v>
      </c>
      <c r="AA61" s="64">
        <f>SUMIFS('FTE Detail'!$Q$1:$Q$99999,'FTE Detail'!$I$1:$I$99999,SFPR!B61,'FTE Detail'!$Z$1:$Z$99999,$AA$54)</f>
        <v>0</v>
      </c>
      <c r="AB61" s="64">
        <f>SUMIFS('FTE Detail'!$Q$1:$Q$99999,'FTE Detail'!$I$1:$I$99999,SFPR!B61,'FTE Detail'!$Z$1:$Z$99999,$AB$54)</f>
        <v>0</v>
      </c>
      <c r="AC61" s="64">
        <f>SUMIFS('FTE Detail'!$Q$1:$Q$99999,'FTE Detail'!$I$1:$I$99999,SFPR!B61,'FTE Detail'!$Z$1:$Z$99999,$AC$54)</f>
        <v>0</v>
      </c>
      <c r="AD61" s="64">
        <f>SUMIFS('FTE Detail'!$Q$1:$Q$99999,'FTE Detail'!$I$1:$I$99999,SFPR!B61,'FTE Detail'!$Z$1:$Z$99999,$AD$54)</f>
        <v>0</v>
      </c>
      <c r="AE61" s="64">
        <f>SUMIFS('FTE Detail'!$Q$1:$Q$99999,'FTE Detail'!$I$1:$I$99999,SFPR!B61,'FTE Detail'!$Z$1:$Z$99999,$AE$54)</f>
        <v>0</v>
      </c>
      <c r="AF61" s="64">
        <f>SUMIFS('FTE Detail'!$Q$1:$Q$99999,'FTE Detail'!$I$1:$I$99999,SFPR!B61,'FTE Detail'!$Z$1:$Z$99999,$AF$54)</f>
        <v>0</v>
      </c>
    </row>
    <row r="62" spans="2:32" ht="18" x14ac:dyDescent="0.35">
      <c r="B62" s="5"/>
      <c r="C62"/>
      <c r="F62" s="64"/>
      <c r="G62" s="70"/>
      <c r="H62" s="70"/>
      <c r="I62" s="70"/>
      <c r="J62" s="70"/>
      <c r="K62" s="70"/>
      <c r="L62" s="70"/>
      <c r="M62" s="70"/>
      <c r="N62" s="70"/>
      <c r="O62" s="64">
        <f>SUMIFS('FTE Detail'!$Q$1:$Q$99999,'FTE Detail'!$M$1:$M$99999,"COMM",'FTE Detail'!$I$1:$I$99999,SFPR!B62)</f>
        <v>0</v>
      </c>
      <c r="P62" s="64">
        <f>SUMIFS('FTE Detail'!$Q$1:$Q$99999,'FTE Detail'!$M$1:$M$99999,"CTCR",'FTE Detail'!$I$1:$I$99999,SFPR!B62)</f>
        <v>0</v>
      </c>
      <c r="Q62" s="70"/>
      <c r="R62" s="70"/>
      <c r="S62" s="70"/>
      <c r="T62" s="70"/>
      <c r="U62" s="70"/>
      <c r="V62" s="70"/>
      <c r="W62" s="65">
        <f t="shared" si="19"/>
        <v>0</v>
      </c>
      <c r="X62" s="4"/>
      <c r="Y62" s="54">
        <f t="shared" si="20"/>
        <v>0</v>
      </c>
      <c r="AA62" s="64">
        <f>SUMIFS('FTE Detail'!$Q$1:$Q$99999,'FTE Detail'!$I$1:$I$99999,SFPR!B62,'FTE Detail'!$Z$1:$Z$99999,$AA$54)</f>
        <v>0</v>
      </c>
      <c r="AB62" s="64">
        <f>SUMIFS('FTE Detail'!$Q$1:$Q$99999,'FTE Detail'!$I$1:$I$99999,SFPR!B62,'FTE Detail'!$Z$1:$Z$99999,$AB$54)</f>
        <v>0</v>
      </c>
      <c r="AC62" s="64">
        <f>SUMIFS('FTE Detail'!$Q$1:$Q$99999,'FTE Detail'!$I$1:$I$99999,SFPR!B62,'FTE Detail'!$Z$1:$Z$99999,$AC$54)</f>
        <v>0</v>
      </c>
      <c r="AD62" s="64">
        <f>SUMIFS('FTE Detail'!$Q$1:$Q$99999,'FTE Detail'!$I$1:$I$99999,SFPR!B62,'FTE Detail'!$Z$1:$Z$99999,$AD$54)</f>
        <v>0</v>
      </c>
      <c r="AE62" s="64">
        <f>SUMIFS('FTE Detail'!$Q$1:$Q$99999,'FTE Detail'!$I$1:$I$99999,SFPR!B62,'FTE Detail'!$Z$1:$Z$99999,$AE$54)</f>
        <v>0</v>
      </c>
      <c r="AF62" s="64">
        <f>SUMIFS('FTE Detail'!$Q$1:$Q$99999,'FTE Detail'!$I$1:$I$99999,SFPR!B62,'FTE Detail'!$Z$1:$Z$99999,$AF$54)</f>
        <v>0</v>
      </c>
    </row>
    <row r="63" spans="2:32" ht="18" x14ac:dyDescent="0.35">
      <c r="B63" s="5"/>
      <c r="C63"/>
      <c r="F63" s="64"/>
      <c r="G63" s="70"/>
      <c r="H63" s="70"/>
      <c r="I63" s="70"/>
      <c r="J63" s="70"/>
      <c r="K63" s="70"/>
      <c r="L63" s="70"/>
      <c r="M63" s="70"/>
      <c r="N63" s="70"/>
      <c r="O63" s="64">
        <f>SUMIFS('FTE Detail'!$Q$1:$Q$99999,'FTE Detail'!$M$1:$M$99999,"COMM",'FTE Detail'!$I$1:$I$99999,SFPR!B63)</f>
        <v>0</v>
      </c>
      <c r="P63" s="64">
        <f>SUMIFS('FTE Detail'!$Q$1:$Q$99999,'FTE Detail'!$M$1:$M$99999,"CTCR",'FTE Detail'!$I$1:$I$99999,SFPR!B63)</f>
        <v>0</v>
      </c>
      <c r="Q63" s="70"/>
      <c r="R63" s="70"/>
      <c r="S63" s="70"/>
      <c r="T63" s="70"/>
      <c r="U63" s="70"/>
      <c r="V63" s="70"/>
      <c r="W63" s="65">
        <f t="shared" si="19"/>
        <v>0</v>
      </c>
      <c r="X63" s="4"/>
      <c r="Y63" s="54">
        <f t="shared" si="20"/>
        <v>0</v>
      </c>
      <c r="AA63" s="64">
        <f>SUMIFS('FTE Detail'!$Q$1:$Q$99999,'FTE Detail'!$I$1:$I$99999,SFPR!B63,'FTE Detail'!$Z$1:$Z$99999,$AA$54)</f>
        <v>0</v>
      </c>
      <c r="AB63" s="64">
        <f>SUMIFS('FTE Detail'!$Q$1:$Q$99999,'FTE Detail'!$I$1:$I$99999,SFPR!B63,'FTE Detail'!$Z$1:$Z$99999,$AB$54)</f>
        <v>0</v>
      </c>
      <c r="AC63" s="64">
        <f>SUMIFS('FTE Detail'!$Q$1:$Q$99999,'FTE Detail'!$I$1:$I$99999,SFPR!B63,'FTE Detail'!$Z$1:$Z$99999,$AC$54)</f>
        <v>0</v>
      </c>
      <c r="AD63" s="64">
        <f>SUMIFS('FTE Detail'!$Q$1:$Q$99999,'FTE Detail'!$I$1:$I$99999,SFPR!B63,'FTE Detail'!$Z$1:$Z$99999,$AD$54)</f>
        <v>0</v>
      </c>
      <c r="AE63" s="64">
        <f>SUMIFS('FTE Detail'!$Q$1:$Q$99999,'FTE Detail'!$I$1:$I$99999,SFPR!B63,'FTE Detail'!$Z$1:$Z$99999,$AE$54)</f>
        <v>0</v>
      </c>
      <c r="AF63" s="64">
        <f>SUMIFS('FTE Detail'!$Q$1:$Q$99999,'FTE Detail'!$I$1:$I$99999,SFPR!B63,'FTE Detail'!$Z$1:$Z$99999,$AF$54)</f>
        <v>0</v>
      </c>
    </row>
    <row r="64" spans="2:32" ht="18" x14ac:dyDescent="0.35">
      <c r="B64" s="9"/>
      <c r="C64"/>
      <c r="F64" s="64"/>
      <c r="G64" s="70"/>
      <c r="H64" s="70"/>
      <c r="I64" s="70"/>
      <c r="J64" s="70"/>
      <c r="K64" s="70"/>
      <c r="L64" s="70"/>
      <c r="M64" s="70"/>
      <c r="N64" s="70"/>
      <c r="O64" s="64">
        <f>SUMIFS('FTE Detail'!$Q$1:$Q$99999,'FTE Detail'!$M$1:$M$99999,"COMM",'FTE Detail'!$I$1:$I$99999,SFPR!B64)</f>
        <v>0</v>
      </c>
      <c r="P64" s="64">
        <f>SUMIFS('FTE Detail'!$Q$1:$Q$99999,'FTE Detail'!$M$1:$M$99999,"CTCR",'FTE Detail'!$I$1:$I$99999,SFPR!B64)</f>
        <v>0</v>
      </c>
      <c r="Q64" s="70"/>
      <c r="R64" s="70"/>
      <c r="S64" s="70"/>
      <c r="T64" s="70"/>
      <c r="U64" s="70"/>
      <c r="V64" s="70"/>
      <c r="W64" s="65">
        <f t="shared" si="19"/>
        <v>0</v>
      </c>
      <c r="X64" s="4"/>
      <c r="Y64" s="54">
        <f t="shared" si="20"/>
        <v>0</v>
      </c>
      <c r="AA64" s="64">
        <f>SUMIFS('FTE Detail'!$Q$1:$Q$99999,'FTE Detail'!$I$1:$I$99999,SFPR!B64,'FTE Detail'!$Z$1:$Z$99999,$AA$54)</f>
        <v>0</v>
      </c>
      <c r="AB64" s="64">
        <f>SUMIFS('FTE Detail'!$Q$1:$Q$99999,'FTE Detail'!$I$1:$I$99999,SFPR!B64,'FTE Detail'!$Z$1:$Z$99999,$AB$54)</f>
        <v>0</v>
      </c>
      <c r="AC64" s="64">
        <f>SUMIFS('FTE Detail'!$Q$1:$Q$99999,'FTE Detail'!$I$1:$I$99999,SFPR!B64,'FTE Detail'!$Z$1:$Z$99999,$AC$54)</f>
        <v>0</v>
      </c>
      <c r="AD64" s="64">
        <f>SUMIFS('FTE Detail'!$Q$1:$Q$99999,'FTE Detail'!$I$1:$I$99999,SFPR!B64,'FTE Detail'!$Z$1:$Z$99999,$AD$54)</f>
        <v>0</v>
      </c>
      <c r="AE64" s="64">
        <f>SUMIFS('FTE Detail'!$Q$1:$Q$99999,'FTE Detail'!$I$1:$I$99999,SFPR!B64,'FTE Detail'!$Z$1:$Z$99999,$AE$54)</f>
        <v>0</v>
      </c>
      <c r="AF64" s="64">
        <f>SUMIFS('FTE Detail'!$Q$1:$Q$99999,'FTE Detail'!$I$1:$I$99999,SFPR!B64,'FTE Detail'!$Z$1:$Z$99999,$AF$54)</f>
        <v>0</v>
      </c>
    </row>
    <row r="65" spans="2:32" ht="18" x14ac:dyDescent="0.35">
      <c r="B65" s="74"/>
      <c r="F65" s="64"/>
      <c r="G65" s="70"/>
      <c r="H65" s="70"/>
      <c r="I65" s="70"/>
      <c r="J65" s="70"/>
      <c r="K65" s="70"/>
      <c r="L65" s="70"/>
      <c r="M65" s="70"/>
      <c r="N65" s="70"/>
      <c r="O65" s="64">
        <f>SUMIFS('FTE Detail'!$Q$1:$Q$99999,'FTE Detail'!$M$1:$M$99999,"COMM",'FTE Detail'!$I$1:$I$99999,SFPR!B65)</f>
        <v>0</v>
      </c>
      <c r="P65" s="64">
        <f>SUMIFS('FTE Detail'!$Q$1:$Q$99999,'FTE Detail'!$M$1:$M$99999,"CTCR",'FTE Detail'!$I$1:$I$99999,SFPR!B65)</f>
        <v>0</v>
      </c>
      <c r="Q65" s="70"/>
      <c r="R65" s="70"/>
      <c r="S65" s="70"/>
      <c r="T65" s="70"/>
      <c r="U65" s="70"/>
      <c r="V65" s="70"/>
      <c r="W65" s="65">
        <f t="shared" si="19"/>
        <v>0</v>
      </c>
      <c r="X65" s="64"/>
      <c r="Y65" s="54">
        <f t="shared" si="20"/>
        <v>0</v>
      </c>
      <c r="AA65" s="64">
        <f>SUMIFS('FTE Detail'!$Q$1:$Q$99999,'FTE Detail'!$I$1:$I$99999,SFPR!B65,'FTE Detail'!$Z$1:$Z$99999,$AA$54)</f>
        <v>0</v>
      </c>
      <c r="AB65" s="64">
        <f>SUMIFS('FTE Detail'!$Q$1:$Q$99999,'FTE Detail'!$I$1:$I$99999,SFPR!B65,'FTE Detail'!$Z$1:$Z$99999,$AB$54)</f>
        <v>0</v>
      </c>
      <c r="AC65" s="64">
        <f>SUMIFS('FTE Detail'!$Q$1:$Q$99999,'FTE Detail'!$I$1:$I$99999,SFPR!B65,'FTE Detail'!$Z$1:$Z$99999,$AC$54)</f>
        <v>0</v>
      </c>
      <c r="AD65" s="64">
        <f>SUMIFS('FTE Detail'!$Q$1:$Q$99999,'FTE Detail'!$I$1:$I$99999,SFPR!B65,'FTE Detail'!$Z$1:$Z$99999,$AD$54)</f>
        <v>0</v>
      </c>
      <c r="AE65" s="64">
        <f>SUMIFS('FTE Detail'!$Q$1:$Q$99999,'FTE Detail'!$I$1:$I$99999,SFPR!B65,'FTE Detail'!$Z$1:$Z$99999,$AE$54)</f>
        <v>0</v>
      </c>
      <c r="AF65" s="64">
        <f>SUMIFS('FTE Detail'!$Q$1:$Q$99999,'FTE Detail'!$I$1:$I$99999,SFPR!B65,'FTE Detail'!$Z$1:$Z$99999,$AF$54)</f>
        <v>0</v>
      </c>
    </row>
    <row r="66" spans="2:32" ht="18" x14ac:dyDescent="0.35">
      <c r="B66" s="74"/>
      <c r="F66" s="64"/>
      <c r="G66" s="70"/>
      <c r="H66" s="70"/>
      <c r="I66" s="70"/>
      <c r="J66" s="70"/>
      <c r="K66" s="70"/>
      <c r="L66" s="70"/>
      <c r="M66" s="70"/>
      <c r="N66" s="70"/>
      <c r="O66" s="64">
        <f>SUMIFS('FTE Detail'!$Q$1:$Q$99999,'FTE Detail'!$M$1:$M$99999,"COMM",'FTE Detail'!$I$1:$I$99999,SFPR!B66)</f>
        <v>0</v>
      </c>
      <c r="P66" s="64">
        <f>SUMIFS('FTE Detail'!$Q$1:$Q$99999,'FTE Detail'!$M$1:$M$99999,"CTCR",'FTE Detail'!$I$1:$I$99999,SFPR!B66)</f>
        <v>0</v>
      </c>
      <c r="Q66" s="70"/>
      <c r="R66" s="70"/>
      <c r="S66" s="70"/>
      <c r="T66" s="70"/>
      <c r="U66" s="70"/>
      <c r="V66" s="70"/>
      <c r="W66" s="65">
        <f t="shared" ref="W66" si="21">SUM(O66:P66)</f>
        <v>0</v>
      </c>
      <c r="X66" s="64"/>
      <c r="Y66" s="54">
        <f t="shared" si="20"/>
        <v>0</v>
      </c>
      <c r="AA66" s="64">
        <f>SUMIFS('FTE Detail'!$Q$1:$Q$99999,'FTE Detail'!$I$1:$I$99999,SFPR!B66,'FTE Detail'!$Z$1:$Z$99999,$AA$54)</f>
        <v>0</v>
      </c>
      <c r="AB66" s="64">
        <f>SUMIFS('FTE Detail'!$Q$1:$Q$99999,'FTE Detail'!$I$1:$I$99999,SFPR!B66,'FTE Detail'!$Z$1:$Z$99999,$AB$54)</f>
        <v>0</v>
      </c>
      <c r="AC66" s="64">
        <f>SUMIFS('FTE Detail'!$Q$1:$Q$99999,'FTE Detail'!$I$1:$I$99999,SFPR!B66,'FTE Detail'!$Z$1:$Z$99999,$AC$54)</f>
        <v>0</v>
      </c>
      <c r="AD66" s="64">
        <f>SUMIFS('FTE Detail'!$Q$1:$Q$99999,'FTE Detail'!$I$1:$I$99999,SFPR!B66,'FTE Detail'!$Z$1:$Z$99999,$AD$54)</f>
        <v>0</v>
      </c>
      <c r="AE66" s="64">
        <f>SUMIFS('FTE Detail'!$Q$1:$Q$99999,'FTE Detail'!$I$1:$I$99999,SFPR!B66,'FTE Detail'!$Z$1:$Z$99999,$AE$54)</f>
        <v>0</v>
      </c>
      <c r="AF66" s="64">
        <f>SUMIFS('FTE Detail'!$Q$1:$Q$99999,'FTE Detail'!$I$1:$I$99999,SFPR!B66,'FTE Detail'!$Z$1:$Z$99999,$AF$54)</f>
        <v>0</v>
      </c>
    </row>
    <row r="67" spans="2:32" x14ac:dyDescent="0.3">
      <c r="B67" s="76"/>
      <c r="O67" s="77">
        <f>SUM(O55:O66)</f>
        <v>0</v>
      </c>
      <c r="P67" s="77">
        <f>SUM(P55:P66)</f>
        <v>0</v>
      </c>
      <c r="W67" s="77">
        <f>SUM(W55:W66)</f>
        <v>0</v>
      </c>
      <c r="X67" s="64">
        <f>SUM(X55:X66)</f>
        <v>0</v>
      </c>
      <c r="Y67" s="64">
        <f>SUM(Y55:Y66)</f>
        <v>0</v>
      </c>
      <c r="AA67" s="64">
        <f t="shared" ref="AA67:AF67" si="22">SUM(AA55:AA66)</f>
        <v>0</v>
      </c>
      <c r="AB67" s="64">
        <f t="shared" si="22"/>
        <v>0</v>
      </c>
      <c r="AC67" s="64">
        <f t="shared" si="22"/>
        <v>0</v>
      </c>
      <c r="AD67" s="64">
        <f t="shared" si="22"/>
        <v>0</v>
      </c>
      <c r="AE67" s="64">
        <f t="shared" si="22"/>
        <v>0</v>
      </c>
      <c r="AF67" s="64">
        <f t="shared" si="22"/>
        <v>0</v>
      </c>
    </row>
    <row r="68" spans="2:32" x14ac:dyDescent="0.3">
      <c r="B68" s="74"/>
      <c r="Y68" s="54"/>
    </row>
    <row r="69" spans="2:32" x14ac:dyDescent="0.3">
      <c r="B69" s="74"/>
      <c r="Y69" s="54"/>
    </row>
    <row r="70" spans="2:32" x14ac:dyDescent="0.3">
      <c r="B70" s="74"/>
      <c r="W70" s="40" t="s">
        <v>74</v>
      </c>
      <c r="Y70" s="54"/>
      <c r="AA70" s="40" t="s">
        <v>77</v>
      </c>
      <c r="AB70" s="40" t="s">
        <v>77</v>
      </c>
      <c r="AC70" s="40" t="s">
        <v>77</v>
      </c>
      <c r="AD70" s="40" t="s">
        <v>77</v>
      </c>
      <c r="AE70" s="40" t="s">
        <v>77</v>
      </c>
      <c r="AF70" s="40" t="s">
        <v>77</v>
      </c>
    </row>
    <row r="71" spans="2:32" ht="18" x14ac:dyDescent="0.35">
      <c r="B71" s="72" t="s">
        <v>85</v>
      </c>
      <c r="C71" s="78" t="s">
        <v>92</v>
      </c>
      <c r="Q71" s="49" t="s">
        <v>92</v>
      </c>
      <c r="W71" s="50" t="s">
        <v>96</v>
      </c>
      <c r="X71" s="40" t="str">
        <f>X4</f>
        <v>Jan #2</v>
      </c>
      <c r="Y71" s="36" t="s">
        <v>6</v>
      </c>
      <c r="AA71" s="40">
        <v>1</v>
      </c>
      <c r="AB71" s="40">
        <v>2</v>
      </c>
      <c r="AC71" s="40">
        <v>3</v>
      </c>
      <c r="AD71" s="40">
        <v>4</v>
      </c>
      <c r="AE71" s="40">
        <v>5</v>
      </c>
      <c r="AF71" s="40">
        <v>6</v>
      </c>
    </row>
    <row r="72" spans="2:32" x14ac:dyDescent="0.3">
      <c r="B72" s="74"/>
      <c r="Q72" s="64">
        <f>SUMIFS('FTE Detail'!$Q$1:$Q$99999,'FTE Detail'!$M$1:$M$99999,"STEM",'FTE Detail'!$I$1:$I$99999,SFPR!B72)</f>
        <v>0</v>
      </c>
      <c r="W72" s="65">
        <f>Q72</f>
        <v>0</v>
      </c>
      <c r="X72" s="64"/>
      <c r="Y72" s="54">
        <f t="shared" ref="Y72:Y73" si="23">W72-X72</f>
        <v>0</v>
      </c>
      <c r="AA72" s="64">
        <f>SUMIFS('FTE Detail'!$Q$1:$Q$99999,'FTE Detail'!$I$1:$I$99999,SFPR!B72,'FTE Detail'!$Z$1:$Z$99999,AA$71)</f>
        <v>0</v>
      </c>
      <c r="AB72" s="64">
        <f>SUMIFS('FTE Detail'!$Q$1:$Q$99999,'FTE Detail'!$I$1:$I$99999,SFPR!C72,'FTE Detail'!$Z$1:$Z$99999,AB$71)</f>
        <v>0</v>
      </c>
      <c r="AC72" s="64">
        <f>SUMIFS('FTE Detail'!$Q$1:$Q$99999,'FTE Detail'!$I$1:$I$99999,SFPR!D72,'FTE Detail'!$Z$1:$Z$99999,AC$71)</f>
        <v>0</v>
      </c>
      <c r="AD72" s="64">
        <f>SUMIFS('FTE Detail'!$Q$1:$Q$99999,'FTE Detail'!$I$1:$I$99999,SFPR!E72,'FTE Detail'!$Z$1:$Z$99999,AD$71)</f>
        <v>0</v>
      </c>
      <c r="AE72" s="64">
        <f>SUMIFS('FTE Detail'!$Q$1:$Q$99999,'FTE Detail'!$I$1:$I$99999,SFPR!H72,'FTE Detail'!$Z$1:$Z$99999,AE$71)</f>
        <v>0</v>
      </c>
      <c r="AF72" s="64">
        <f>SUMIFS('FTE Detail'!$Q$1:$Q$99999,'FTE Detail'!$I$1:$I$99999,SFPR!I72,'FTE Detail'!$Z$1:$Z$99999,AF$71)</f>
        <v>0</v>
      </c>
    </row>
    <row r="73" spans="2:32" x14ac:dyDescent="0.3">
      <c r="B73" s="74"/>
      <c r="Q73" s="64">
        <f>SUMIFS('FTE Detail'!$Q$1:$Q$99999,'FTE Detail'!$M$1:$M$99999,"STEM",'FTE Detail'!$I$1:$I$99999,SFPR!B73)</f>
        <v>0</v>
      </c>
      <c r="W73" s="65">
        <f>Q73</f>
        <v>0</v>
      </c>
      <c r="X73" s="64"/>
      <c r="Y73" s="54">
        <f t="shared" si="23"/>
        <v>0</v>
      </c>
      <c r="AA73" s="64">
        <f>SUMIFS('FTE Detail'!$Q$1:$Q$99999,'FTE Detail'!$I$1:$I$99999,SFPR!B73,'FTE Detail'!$Z$1:$Z$99999,AA$71)</f>
        <v>0</v>
      </c>
      <c r="AB73" s="64">
        <f>SUMIFS('FTE Detail'!$Q$1:$Q$99999,'FTE Detail'!$I$1:$I$99999,SFPR!C73,'FTE Detail'!$Z$1:$Z$99999,AB$71)</f>
        <v>0</v>
      </c>
      <c r="AC73" s="64">
        <f>SUMIFS('FTE Detail'!$Q$1:$Q$99999,'FTE Detail'!$I$1:$I$99999,SFPR!D73,'FTE Detail'!$Z$1:$Z$99999,AC$71)</f>
        <v>0</v>
      </c>
      <c r="AD73" s="64">
        <f>SUMIFS('FTE Detail'!$Q$1:$Q$99999,'FTE Detail'!$I$1:$I$99999,SFPR!E73,'FTE Detail'!$Z$1:$Z$99999,AD$71)</f>
        <v>0</v>
      </c>
      <c r="AE73" s="64">
        <f>SUMIFS('FTE Detail'!$Q$1:$Q$99999,'FTE Detail'!$I$1:$I$99999,SFPR!H73,'FTE Detail'!$Z$1:$Z$99999,AE$71)</f>
        <v>0</v>
      </c>
      <c r="AF73" s="64">
        <f>SUMIFS('FTE Detail'!$Q$1:$Q$99999,'FTE Detail'!$I$1:$I$99999,SFPR!I73,'FTE Detail'!$Z$1:$Z$99999,AF$71)</f>
        <v>0</v>
      </c>
    </row>
    <row r="74" spans="2:32" x14ac:dyDescent="0.3">
      <c r="B74" s="75"/>
      <c r="W74" s="77">
        <f>SUM(W72:W73)</f>
        <v>0</v>
      </c>
      <c r="X74" s="77">
        <f t="shared" ref="X74:Y74" si="24">SUM(X72:X73)</f>
        <v>0</v>
      </c>
      <c r="Y74" s="77">
        <f t="shared" si="24"/>
        <v>0</v>
      </c>
      <c r="AA74" s="64"/>
      <c r="AB74" s="64"/>
      <c r="AC74" s="64"/>
      <c r="AD74" s="64"/>
      <c r="AE74" s="64"/>
      <c r="AF74" s="64"/>
    </row>
    <row r="75" spans="2:32" x14ac:dyDescent="0.3">
      <c r="B75" s="74"/>
      <c r="Y75" s="54"/>
      <c r="AA75" s="40"/>
      <c r="AB75" s="40"/>
      <c r="AC75" s="40"/>
      <c r="AD75" s="40"/>
      <c r="AE75" s="40"/>
      <c r="AF75" s="40"/>
    </row>
    <row r="76" spans="2:32" x14ac:dyDescent="0.3">
      <c r="W76" s="40" t="s">
        <v>74</v>
      </c>
      <c r="AA76" s="40" t="s">
        <v>77</v>
      </c>
      <c r="AB76" s="40" t="s">
        <v>77</v>
      </c>
      <c r="AC76" s="40" t="s">
        <v>77</v>
      </c>
      <c r="AD76" s="40" t="s">
        <v>77</v>
      </c>
      <c r="AE76" s="40" t="s">
        <v>77</v>
      </c>
      <c r="AF76" s="40" t="s">
        <v>77</v>
      </c>
    </row>
    <row r="77" spans="2:32" ht="18" x14ac:dyDescent="0.35">
      <c r="B77" s="72" t="s">
        <v>85</v>
      </c>
      <c r="C77" s="79" t="s">
        <v>86</v>
      </c>
      <c r="D77" s="79"/>
      <c r="E77" s="79"/>
      <c r="F77" s="79"/>
      <c r="G77" s="80"/>
      <c r="H77" s="79"/>
      <c r="I77" s="79"/>
      <c r="J77" s="79"/>
      <c r="K77" s="79"/>
      <c r="L77" s="79"/>
      <c r="M77" s="79"/>
      <c r="N77" s="79"/>
      <c r="O77" s="79"/>
      <c r="P77" s="79"/>
      <c r="Q77" s="79"/>
      <c r="R77" s="49" t="s">
        <v>818</v>
      </c>
      <c r="S77" s="49" t="s">
        <v>1</v>
      </c>
      <c r="T77" s="49" t="s">
        <v>93</v>
      </c>
      <c r="U77" s="49" t="s">
        <v>94</v>
      </c>
      <c r="V77" s="49" t="s">
        <v>4</v>
      </c>
      <c r="W77" s="50" t="s">
        <v>96</v>
      </c>
      <c r="X77" s="40" t="str">
        <f>X4</f>
        <v>Jan #2</v>
      </c>
      <c r="Y77" s="36" t="s">
        <v>6</v>
      </c>
      <c r="AA77" s="40">
        <v>1</v>
      </c>
      <c r="AB77" s="40">
        <v>2</v>
      </c>
      <c r="AC77" s="40">
        <v>3</v>
      </c>
      <c r="AD77" s="40">
        <v>4</v>
      </c>
      <c r="AE77" s="40">
        <v>5</v>
      </c>
      <c r="AF77" s="40">
        <v>6</v>
      </c>
    </row>
    <row r="78" spans="2:32" x14ac:dyDescent="0.3">
      <c r="B78" s="5"/>
      <c r="C78" s="36" t="e">
        <f>VLOOKUP(B78,IRN!$A$2:$B$664,2)</f>
        <v>#N/A</v>
      </c>
      <c r="G78" s="64"/>
      <c r="R78" s="64">
        <f>SUMIFS('FTE Detail'!$Q$1:$Q$99997,'FTE Detail'!$M$1:$M$99997,"PSOP",'FTE Detail'!$I$1:$I$99997,$B78,'FTE Detail'!$AC$1:$AC$99997,"FULL")</f>
        <v>0</v>
      </c>
      <c r="S78" s="64">
        <f>SUMIFS('FTE Detail'!$Q$1:$Q$99997,'FTE Detail'!$M$1:$M$99997,S$5,'FTE Detail'!$I$1:$I$99997,$B78,'FTE Detail'!$AC$1:$AC$99997,"FULL")</f>
        <v>0</v>
      </c>
      <c r="T78" s="64">
        <f>SUMIFS('FTE Detail'!$Q$1:$Q$99997,'FTE Detail'!$M$1:$M$99997,T$5,'FTE Detail'!$I$1:$I$99997,$B78,'FTE Detail'!$AC$1:$AC$99997,"PART")</f>
        <v>0</v>
      </c>
      <c r="U78" s="64">
        <f>SUMIFS('FTE Detail'!$Q$1:$Q$99997,'FTE Detail'!$M$1:$M$99997,U$5,'FTE Detail'!$I$1:$I$99997,$B78,'FTE Detail'!$AC$1:$AC$99997,"FULL")</f>
        <v>0</v>
      </c>
      <c r="V78" s="64">
        <f>SUMIFS('FTE Detail'!$Q$1:$Q$99997,'FTE Detail'!$M$1:$M$99997,V$5,'FTE Detail'!$I$1:$I$99997,$B78,'FTE Detail'!$AC$1:$AC$99997,"FULL")</f>
        <v>0</v>
      </c>
      <c r="W78" s="77">
        <f>SUM(S78:V78)</f>
        <v>0</v>
      </c>
      <c r="X78"/>
      <c r="Y78" s="54">
        <f>W78-X78</f>
        <v>0</v>
      </c>
      <c r="AA78" s="64">
        <f>SUMIFS('FTE Detail'!$Q$1:$Q$99999,'FTE Detail'!$M$1:$M$99999,"OPDD",'FTE Detail'!$I$1:$I$99999,SFPR!$B78,'FTE Detail'!$Z$1:$Z$99999,AA$77)+SUMIFS('FTE Detail'!$Q$1:$Q$99999,'FTE Detail'!$M$1:$M$99999,"OPID",'FTE Detail'!$I$1:$I$99999,SFPR!$B78,'FTE Detail'!$Z$1:$Z$99999,AA$77)</f>
        <v>0</v>
      </c>
      <c r="AB78" s="64">
        <f>SUMIFS('FTE Detail'!$Q$1:$Q$99999,'FTE Detail'!$M$1:$M$99999,"OPDD",'FTE Detail'!$I$1:$I$99999,SFPR!$B78,'FTE Detail'!$Z$1:$Z$99999,AB$77)+SUMIFS('FTE Detail'!$Q$1:$Q$99999,'FTE Detail'!$M$1:$M$99999,"OPID",'FTE Detail'!$I$1:$I$99999,SFPR!$B78,'FTE Detail'!$Z$1:$Z$99999,AB$77)</f>
        <v>0</v>
      </c>
      <c r="AC78" s="64">
        <f>SUMIFS('FTE Detail'!$Q$1:$Q$99999,'FTE Detail'!$M$1:$M$99999,"OPDD",'FTE Detail'!$I$1:$I$99999,SFPR!$B78,'FTE Detail'!$Z$1:$Z$99999,AC$77)+SUMIFS('FTE Detail'!$Q$1:$Q$99999,'FTE Detail'!$M$1:$M$99999,"OPID",'FTE Detail'!$I$1:$I$99999,SFPR!$B78,'FTE Detail'!$Z$1:$Z$99999,AC$77)</f>
        <v>0</v>
      </c>
      <c r="AD78" s="64">
        <f>SUMIFS('FTE Detail'!$Q$1:$Q$99999,'FTE Detail'!$M$1:$M$99999,"OPDD",'FTE Detail'!$I$1:$I$99999,SFPR!$B78,'FTE Detail'!$Z$1:$Z$99999,AD$77)+SUMIFS('FTE Detail'!$Q$1:$Q$99999,'FTE Detail'!$M$1:$M$99999,"OPID",'FTE Detail'!$I$1:$I$99999,SFPR!$B78,'FTE Detail'!$Z$1:$Z$99999,AD$77)</f>
        <v>0</v>
      </c>
      <c r="AE78" s="64">
        <f>SUMIFS('FTE Detail'!$Q$1:$Q$99999,'FTE Detail'!$M$1:$M$99999,"OPDD",'FTE Detail'!$I$1:$I$99999,SFPR!$B78,'FTE Detail'!$Z$1:$Z$99999,AE$77)+SUMIFS('FTE Detail'!$Q$1:$Q$99999,'FTE Detail'!$M$1:$M$99999,"OPID",'FTE Detail'!$I$1:$I$99999,SFPR!$B78,'FTE Detail'!$Z$1:$Z$99999,AE$77)</f>
        <v>0</v>
      </c>
      <c r="AF78" s="64">
        <f>SUMIFS('FTE Detail'!$Q$1:$Q$99999,'FTE Detail'!$M$1:$M$99999,"OPDD",'FTE Detail'!$I$1:$I$99999,SFPR!$B78,'FTE Detail'!$Z$1:$Z$99999,AF$77)+SUMIFS('FTE Detail'!$Q$1:$Q$99999,'FTE Detail'!$M$1:$M$99999,"OPID",'FTE Detail'!$I$1:$I$99999,SFPR!$B78,'FTE Detail'!$Z$1:$Z$99999,AF$77)</f>
        <v>0</v>
      </c>
    </row>
    <row r="79" spans="2:32" x14ac:dyDescent="0.3">
      <c r="B79" s="5"/>
      <c r="C79" s="36" t="e">
        <f>VLOOKUP(B79,IRN!$A$2:$B$664,2)</f>
        <v>#N/A</v>
      </c>
      <c r="G79" s="64"/>
      <c r="R79" s="64">
        <f>SUMIFS('FTE Detail'!$Q$1:$Q$99997,'FTE Detail'!$M$1:$M$99997,"PSOP",'FTE Detail'!$I$1:$I$99997,$B79,'FTE Detail'!$AC$1:$AC$99997,"FULL")</f>
        <v>0</v>
      </c>
      <c r="S79" s="64">
        <f>SUMIFS('FTE Detail'!$Q$1:$Q$99997,'FTE Detail'!$M$1:$M$99997,S$5,'FTE Detail'!$I$1:$I$99997,$B79,'FTE Detail'!$AC$1:$AC$99997,"FULL")</f>
        <v>0</v>
      </c>
      <c r="T79" s="64">
        <f>SUMIFS('FTE Detail'!$Q$1:$Q$99997,'FTE Detail'!$M$1:$M$99997,T$5,'FTE Detail'!$I$1:$I$99997,$B79,'FTE Detail'!$AC$1:$AC$99997,"PART")</f>
        <v>0</v>
      </c>
      <c r="U79" s="64">
        <f>SUMIFS('FTE Detail'!$Q$1:$Q$99997,'FTE Detail'!$M$1:$M$99997,U$5,'FTE Detail'!$I$1:$I$99997,$B79,'FTE Detail'!$AC$1:$AC$99997,"FULL")</f>
        <v>0</v>
      </c>
      <c r="V79" s="64">
        <f>SUMIFS('FTE Detail'!$Q$1:$Q$99997,'FTE Detail'!$M$1:$M$99997,V$5,'FTE Detail'!$I$1:$I$99997,$B79,'FTE Detail'!$AC$1:$AC$99997,"FULL")</f>
        <v>0</v>
      </c>
      <c r="W79" s="77">
        <f t="shared" ref="W79:W90" si="25">SUM(S79:V79)</f>
        <v>0</v>
      </c>
      <c r="X79"/>
      <c r="Y79" s="54">
        <f t="shared" ref="Y79:Y90" si="26">W79-X79</f>
        <v>0</v>
      </c>
      <c r="AA79" s="64">
        <f>SUMIFS('FTE Detail'!$Q$1:$Q$99999,'FTE Detail'!$M$1:$M$99999,"OPDD",'FTE Detail'!$I$1:$I$99999,SFPR!$B79,'FTE Detail'!$Z$1:$Z$99999,AA$77)+SUMIFS('FTE Detail'!$Q$1:$Q$99999,'FTE Detail'!$M$1:$M$99999,"OPID",'FTE Detail'!$I$1:$I$99999,SFPR!$B79,'FTE Detail'!$Z$1:$Z$99999,AA$77)</f>
        <v>0</v>
      </c>
      <c r="AB79" s="64">
        <f>SUMIFS('FTE Detail'!$Q$1:$Q$99999,'FTE Detail'!$M$1:$M$99999,"OPDD",'FTE Detail'!$I$1:$I$99999,SFPR!$B79,'FTE Detail'!$Z$1:$Z$99999,AB$77)+SUMIFS('FTE Detail'!$Q$1:$Q$99999,'FTE Detail'!$M$1:$M$99999,"OPID",'FTE Detail'!$I$1:$I$99999,SFPR!$B79,'FTE Detail'!$Z$1:$Z$99999,AB$77)</f>
        <v>0</v>
      </c>
      <c r="AC79" s="64">
        <f>SUMIFS('FTE Detail'!$Q$1:$Q$99999,'FTE Detail'!$M$1:$M$99999,"OPDD",'FTE Detail'!$I$1:$I$99999,SFPR!$B79,'FTE Detail'!$Z$1:$Z$99999,AC$77)+SUMIFS('FTE Detail'!$Q$1:$Q$99999,'FTE Detail'!$M$1:$M$99999,"OPID",'FTE Detail'!$I$1:$I$99999,SFPR!$B79,'FTE Detail'!$Z$1:$Z$99999,AC$77)</f>
        <v>0</v>
      </c>
      <c r="AD79" s="64">
        <f>SUMIFS('FTE Detail'!$Q$1:$Q$99999,'FTE Detail'!$M$1:$M$99999,"OPDD",'FTE Detail'!$I$1:$I$99999,SFPR!$B79,'FTE Detail'!$Z$1:$Z$99999,AD$77)+SUMIFS('FTE Detail'!$Q$1:$Q$99999,'FTE Detail'!$M$1:$M$99999,"OPID",'FTE Detail'!$I$1:$I$99999,SFPR!$B79,'FTE Detail'!$Z$1:$Z$99999,AD$77)</f>
        <v>0</v>
      </c>
      <c r="AE79" s="64">
        <f>SUMIFS('FTE Detail'!$Q$1:$Q$99999,'FTE Detail'!$M$1:$M$99999,"OPDD",'FTE Detail'!$I$1:$I$99999,SFPR!$B79,'FTE Detail'!$Z$1:$Z$99999,AE$77)+SUMIFS('FTE Detail'!$Q$1:$Q$99999,'FTE Detail'!$M$1:$M$99999,"OPID",'FTE Detail'!$I$1:$I$99999,SFPR!$B79,'FTE Detail'!$Z$1:$Z$99999,AE$77)</f>
        <v>0</v>
      </c>
      <c r="AF79" s="64">
        <f>SUMIFS('FTE Detail'!$Q$1:$Q$99999,'FTE Detail'!$M$1:$M$99999,"OPDD",'FTE Detail'!$I$1:$I$99999,SFPR!$B79,'FTE Detail'!$Z$1:$Z$99999,AF$77)+SUMIFS('FTE Detail'!$Q$1:$Q$99999,'FTE Detail'!$M$1:$M$99999,"OPID",'FTE Detail'!$I$1:$I$99999,SFPR!$B79,'FTE Detail'!$Z$1:$Z$99999,AF$77)</f>
        <v>0</v>
      </c>
    </row>
    <row r="80" spans="2:32" x14ac:dyDescent="0.3">
      <c r="B80" s="5"/>
      <c r="C80" s="36" t="e">
        <f>VLOOKUP(B80,IRN!$A$2:$B$664,2)</f>
        <v>#N/A</v>
      </c>
      <c r="G80" s="64"/>
      <c r="R80" s="64">
        <f>SUMIFS('FTE Detail'!$Q$1:$Q$99997,'FTE Detail'!$M$1:$M$99997,"PSOP",'FTE Detail'!$I$1:$I$99997,$B80,'FTE Detail'!$AC$1:$AC$99997,"FULL")</f>
        <v>0</v>
      </c>
      <c r="S80" s="64">
        <f>SUMIFS('FTE Detail'!$Q$1:$Q$99997,'FTE Detail'!$M$1:$M$99997,S$5,'FTE Detail'!$I$1:$I$99997,$B80,'FTE Detail'!$AC$1:$AC$99997,"FULL")</f>
        <v>0</v>
      </c>
      <c r="T80" s="64">
        <f>SUMIFS('FTE Detail'!$Q$1:$Q$99997,'FTE Detail'!$M$1:$M$99997,T$5,'FTE Detail'!$I$1:$I$99997,$B80,'FTE Detail'!$AC$1:$AC$99997,"PART")</f>
        <v>0</v>
      </c>
      <c r="U80" s="64">
        <f>SUMIFS('FTE Detail'!$Q$1:$Q$99997,'FTE Detail'!$M$1:$M$99997,U$5,'FTE Detail'!$I$1:$I$99997,$B80,'FTE Detail'!$AC$1:$AC$99997,"FULL")</f>
        <v>0</v>
      </c>
      <c r="V80" s="64">
        <f>SUMIFS('FTE Detail'!$Q$1:$Q$99997,'FTE Detail'!$M$1:$M$99997,V$5,'FTE Detail'!$I$1:$I$99997,$B80,'FTE Detail'!$AC$1:$AC$99997,"FULL")</f>
        <v>0</v>
      </c>
      <c r="W80" s="77">
        <f t="shared" si="25"/>
        <v>0</v>
      </c>
      <c r="X80"/>
      <c r="Y80" s="54">
        <f t="shared" si="26"/>
        <v>0</v>
      </c>
      <c r="AA80" s="64">
        <f>SUMIFS('FTE Detail'!$Q$1:$Q$99999,'FTE Detail'!$M$1:$M$99999,"OPDD",'FTE Detail'!$I$1:$I$99999,SFPR!$B80,'FTE Detail'!$Z$1:$Z$99999,AA$77)+SUMIFS('FTE Detail'!$Q$1:$Q$99999,'FTE Detail'!$M$1:$M$99999,"OPID",'FTE Detail'!$I$1:$I$99999,SFPR!$B80,'FTE Detail'!$Z$1:$Z$99999,AA$77)</f>
        <v>0</v>
      </c>
      <c r="AB80" s="64">
        <f>SUMIFS('FTE Detail'!$Q$1:$Q$99999,'FTE Detail'!$M$1:$M$99999,"OPDD",'FTE Detail'!$I$1:$I$99999,SFPR!$B80,'FTE Detail'!$Z$1:$Z$99999,AB$77)+SUMIFS('FTE Detail'!$Q$1:$Q$99999,'FTE Detail'!$M$1:$M$99999,"OPID",'FTE Detail'!$I$1:$I$99999,SFPR!$B80,'FTE Detail'!$Z$1:$Z$99999,AB$77)</f>
        <v>0</v>
      </c>
      <c r="AC80" s="64">
        <f>SUMIFS('FTE Detail'!$Q$1:$Q$99999,'FTE Detail'!$M$1:$M$99999,"OPDD",'FTE Detail'!$I$1:$I$99999,SFPR!$B80,'FTE Detail'!$Z$1:$Z$99999,AC$77)+SUMIFS('FTE Detail'!$Q$1:$Q$99999,'FTE Detail'!$M$1:$M$99999,"OPID",'FTE Detail'!$I$1:$I$99999,SFPR!$B80,'FTE Detail'!$Z$1:$Z$99999,AC$77)</f>
        <v>0</v>
      </c>
      <c r="AD80" s="64">
        <f>SUMIFS('FTE Detail'!$Q$1:$Q$99999,'FTE Detail'!$M$1:$M$99999,"OPDD",'FTE Detail'!$I$1:$I$99999,SFPR!$B80,'FTE Detail'!$Z$1:$Z$99999,AD$77)+SUMIFS('FTE Detail'!$Q$1:$Q$99999,'FTE Detail'!$M$1:$M$99999,"OPID",'FTE Detail'!$I$1:$I$99999,SFPR!$B80,'FTE Detail'!$Z$1:$Z$99999,AD$77)</f>
        <v>0</v>
      </c>
      <c r="AE80" s="64">
        <f>SUMIFS('FTE Detail'!$Q$1:$Q$99999,'FTE Detail'!$M$1:$M$99999,"OPDD",'FTE Detail'!$I$1:$I$99999,SFPR!$B80,'FTE Detail'!$Z$1:$Z$99999,AE$77)+SUMIFS('FTE Detail'!$Q$1:$Q$99999,'FTE Detail'!$M$1:$M$99999,"OPID",'FTE Detail'!$I$1:$I$99999,SFPR!$B80,'FTE Detail'!$Z$1:$Z$99999,AE$77)</f>
        <v>0</v>
      </c>
      <c r="AF80" s="64">
        <f>SUMIFS('FTE Detail'!$Q$1:$Q$99999,'FTE Detail'!$M$1:$M$99999,"OPDD",'FTE Detail'!$I$1:$I$99999,SFPR!$B80,'FTE Detail'!$Z$1:$Z$99999,AF$77)+SUMIFS('FTE Detail'!$Q$1:$Q$99999,'FTE Detail'!$M$1:$M$99999,"OPID",'FTE Detail'!$I$1:$I$99999,SFPR!$B80,'FTE Detail'!$Z$1:$Z$99999,AF$77)</f>
        <v>0</v>
      </c>
    </row>
    <row r="81" spans="2:32" x14ac:dyDescent="0.3">
      <c r="B81" s="5"/>
      <c r="C81" s="36" t="e">
        <f>VLOOKUP(B81,IRN!$A$2:$B$664,2)</f>
        <v>#N/A</v>
      </c>
      <c r="G81" s="64"/>
      <c r="R81" s="64">
        <f>SUMIFS('FTE Detail'!$Q$1:$Q$99997,'FTE Detail'!$M$1:$M$99997,"PSOP",'FTE Detail'!$I$1:$I$99997,$B81,'FTE Detail'!$AC$1:$AC$99997,"FULL")</f>
        <v>0</v>
      </c>
      <c r="S81" s="64">
        <f>SUMIFS('FTE Detail'!$Q$1:$Q$99997,'FTE Detail'!$M$1:$M$99997,S$5,'FTE Detail'!$I$1:$I$99997,$B81,'FTE Detail'!$AC$1:$AC$99997,"FULL")</f>
        <v>0</v>
      </c>
      <c r="T81" s="64">
        <f>SUMIFS('FTE Detail'!$Q$1:$Q$99997,'FTE Detail'!$M$1:$M$99997,T$5,'FTE Detail'!$I$1:$I$99997,$B81,'FTE Detail'!$AC$1:$AC$99997,"PART")</f>
        <v>0</v>
      </c>
      <c r="U81" s="64">
        <f>SUMIFS('FTE Detail'!$Q$1:$Q$99997,'FTE Detail'!$M$1:$M$99997,U$5,'FTE Detail'!$I$1:$I$99997,$B81,'FTE Detail'!$AC$1:$AC$99997,"FULL")</f>
        <v>0</v>
      </c>
      <c r="V81" s="64">
        <f>SUMIFS('FTE Detail'!$Q$1:$Q$99997,'FTE Detail'!$M$1:$M$99997,V$5,'FTE Detail'!$I$1:$I$99997,$B81,'FTE Detail'!$AC$1:$AC$99997,"FULL")</f>
        <v>0</v>
      </c>
      <c r="W81" s="77">
        <f t="shared" si="25"/>
        <v>0</v>
      </c>
      <c r="X81"/>
      <c r="Y81" s="54">
        <f t="shared" si="26"/>
        <v>0</v>
      </c>
      <c r="AA81" s="64">
        <f>SUMIFS('FTE Detail'!$Q$1:$Q$99999,'FTE Detail'!$M$1:$M$99999,"OPDD",'FTE Detail'!$I$1:$I$99999,SFPR!$B81,'FTE Detail'!$Z$1:$Z$99999,AA$77)+SUMIFS('FTE Detail'!$Q$1:$Q$99999,'FTE Detail'!$M$1:$M$99999,"OPID",'FTE Detail'!$I$1:$I$99999,SFPR!$B81,'FTE Detail'!$Z$1:$Z$99999,AA$77)</f>
        <v>0</v>
      </c>
      <c r="AB81" s="64">
        <f>SUMIFS('FTE Detail'!$Q$1:$Q$99999,'FTE Detail'!$M$1:$M$99999,"OPDD",'FTE Detail'!$I$1:$I$99999,SFPR!$B81,'FTE Detail'!$Z$1:$Z$99999,AB$77)+SUMIFS('FTE Detail'!$Q$1:$Q$99999,'FTE Detail'!$M$1:$M$99999,"OPID",'FTE Detail'!$I$1:$I$99999,SFPR!$B81,'FTE Detail'!$Z$1:$Z$99999,AB$77)</f>
        <v>0</v>
      </c>
      <c r="AC81" s="64">
        <f>SUMIFS('FTE Detail'!$Q$1:$Q$99999,'FTE Detail'!$M$1:$M$99999,"OPDD",'FTE Detail'!$I$1:$I$99999,SFPR!$B81,'FTE Detail'!$Z$1:$Z$99999,AC$77)+SUMIFS('FTE Detail'!$Q$1:$Q$99999,'FTE Detail'!$M$1:$M$99999,"OPID",'FTE Detail'!$I$1:$I$99999,SFPR!$B81,'FTE Detail'!$Z$1:$Z$99999,AC$77)</f>
        <v>0</v>
      </c>
      <c r="AD81" s="64">
        <f>SUMIFS('FTE Detail'!$Q$1:$Q$99999,'FTE Detail'!$M$1:$M$99999,"OPDD",'FTE Detail'!$I$1:$I$99999,SFPR!$B81,'FTE Detail'!$Z$1:$Z$99999,AD$77)+SUMIFS('FTE Detail'!$Q$1:$Q$99999,'FTE Detail'!$M$1:$M$99999,"OPID",'FTE Detail'!$I$1:$I$99999,SFPR!$B81,'FTE Detail'!$Z$1:$Z$99999,AD$77)</f>
        <v>0</v>
      </c>
      <c r="AE81" s="64">
        <f>SUMIFS('FTE Detail'!$Q$1:$Q$99999,'FTE Detail'!$M$1:$M$99999,"OPDD",'FTE Detail'!$I$1:$I$99999,SFPR!$B81,'FTE Detail'!$Z$1:$Z$99999,AE$77)+SUMIFS('FTE Detail'!$Q$1:$Q$99999,'FTE Detail'!$M$1:$M$99999,"OPID",'FTE Detail'!$I$1:$I$99999,SFPR!$B81,'FTE Detail'!$Z$1:$Z$99999,AE$77)</f>
        <v>0</v>
      </c>
      <c r="AF81" s="64">
        <f>SUMIFS('FTE Detail'!$Q$1:$Q$99999,'FTE Detail'!$M$1:$M$99999,"OPDD",'FTE Detail'!$I$1:$I$99999,SFPR!$B81,'FTE Detail'!$Z$1:$Z$99999,AF$77)+SUMIFS('FTE Detail'!$Q$1:$Q$99999,'FTE Detail'!$M$1:$M$99999,"OPID",'FTE Detail'!$I$1:$I$99999,SFPR!$B81,'FTE Detail'!$Z$1:$Z$99999,AF$77)</f>
        <v>0</v>
      </c>
    </row>
    <row r="82" spans="2:32" x14ac:dyDescent="0.3">
      <c r="B82" s="5"/>
      <c r="C82" s="36" t="e">
        <f>VLOOKUP(B82,IRN!$A$2:$B$664,2)</f>
        <v>#N/A</v>
      </c>
      <c r="G82" s="64"/>
      <c r="R82" s="64">
        <f>SUMIFS('FTE Detail'!$Q$1:$Q$99997,'FTE Detail'!$M$1:$M$99997,"PSOP",'FTE Detail'!$I$1:$I$99997,$B82,'FTE Detail'!$AC$1:$AC$99997,"FULL")</f>
        <v>0</v>
      </c>
      <c r="S82" s="64">
        <f>SUMIFS('FTE Detail'!$Q$1:$Q$99997,'FTE Detail'!$M$1:$M$99997,S$5,'FTE Detail'!$I$1:$I$99997,$B82,'FTE Detail'!$AC$1:$AC$99997,"FULL")</f>
        <v>0</v>
      </c>
      <c r="T82" s="64">
        <f>SUMIFS('FTE Detail'!$Q$1:$Q$99997,'FTE Detail'!$M$1:$M$99997,T$5,'FTE Detail'!$I$1:$I$99997,$B82,'FTE Detail'!$AC$1:$AC$99997,"PART")</f>
        <v>0</v>
      </c>
      <c r="U82" s="64">
        <f>SUMIFS('FTE Detail'!$Q$1:$Q$99997,'FTE Detail'!$M$1:$M$99997,U$5,'FTE Detail'!$I$1:$I$99997,$B82,'FTE Detail'!$AC$1:$AC$99997,"FULL")</f>
        <v>0</v>
      </c>
      <c r="V82" s="64">
        <f>SUMIFS('FTE Detail'!$Q$1:$Q$99997,'FTE Detail'!$M$1:$M$99997,V$5,'FTE Detail'!$I$1:$I$99997,$B82,'FTE Detail'!$AC$1:$AC$99997,"FULL")</f>
        <v>0</v>
      </c>
      <c r="W82" s="77">
        <f t="shared" si="25"/>
        <v>0</v>
      </c>
      <c r="X82"/>
      <c r="Y82" s="54">
        <f t="shared" si="26"/>
        <v>0</v>
      </c>
      <c r="AA82" s="64">
        <f>SUMIFS('FTE Detail'!$Q$1:$Q$99999,'FTE Detail'!$M$1:$M$99999,"OPDD",'FTE Detail'!$I$1:$I$99999,SFPR!$B82,'FTE Detail'!$Z$1:$Z$99999,AA$77)+SUMIFS('FTE Detail'!$Q$1:$Q$99999,'FTE Detail'!$M$1:$M$99999,"OPID",'FTE Detail'!$I$1:$I$99999,SFPR!$B82,'FTE Detail'!$Z$1:$Z$99999,AA$77)</f>
        <v>0</v>
      </c>
      <c r="AB82" s="64">
        <f>SUMIFS('FTE Detail'!$Q$1:$Q$99999,'FTE Detail'!$M$1:$M$99999,"OPDD",'FTE Detail'!$I$1:$I$99999,SFPR!$B82,'FTE Detail'!$Z$1:$Z$99999,AB$77)+SUMIFS('FTE Detail'!$Q$1:$Q$99999,'FTE Detail'!$M$1:$M$99999,"OPID",'FTE Detail'!$I$1:$I$99999,SFPR!$B82,'FTE Detail'!$Z$1:$Z$99999,AB$77)</f>
        <v>0</v>
      </c>
      <c r="AC82" s="64">
        <f>SUMIFS('FTE Detail'!$Q$1:$Q$99999,'FTE Detail'!$M$1:$M$99999,"OPDD",'FTE Detail'!$I$1:$I$99999,SFPR!$B82,'FTE Detail'!$Z$1:$Z$99999,AC$77)+SUMIFS('FTE Detail'!$Q$1:$Q$99999,'FTE Detail'!$M$1:$M$99999,"OPID",'FTE Detail'!$I$1:$I$99999,SFPR!$B82,'FTE Detail'!$Z$1:$Z$99999,AC$77)</f>
        <v>0</v>
      </c>
      <c r="AD82" s="64">
        <f>SUMIFS('FTE Detail'!$Q$1:$Q$99999,'FTE Detail'!$M$1:$M$99999,"OPDD",'FTE Detail'!$I$1:$I$99999,SFPR!$B82,'FTE Detail'!$Z$1:$Z$99999,AD$77)+SUMIFS('FTE Detail'!$Q$1:$Q$99999,'FTE Detail'!$M$1:$M$99999,"OPID",'FTE Detail'!$I$1:$I$99999,SFPR!$B82,'FTE Detail'!$Z$1:$Z$99999,AD$77)</f>
        <v>0</v>
      </c>
      <c r="AE82" s="64">
        <f>SUMIFS('FTE Detail'!$Q$1:$Q$99999,'FTE Detail'!$M$1:$M$99999,"OPDD",'FTE Detail'!$I$1:$I$99999,SFPR!$B82,'FTE Detail'!$Z$1:$Z$99999,AE$77)+SUMIFS('FTE Detail'!$Q$1:$Q$99999,'FTE Detail'!$M$1:$M$99999,"OPID",'FTE Detail'!$I$1:$I$99999,SFPR!$B82,'FTE Detail'!$Z$1:$Z$99999,AE$77)</f>
        <v>0</v>
      </c>
      <c r="AF82" s="64">
        <f>SUMIFS('FTE Detail'!$Q$1:$Q$99999,'FTE Detail'!$M$1:$M$99999,"OPDD",'FTE Detail'!$I$1:$I$99999,SFPR!$B82,'FTE Detail'!$Z$1:$Z$99999,AF$77)+SUMIFS('FTE Detail'!$Q$1:$Q$99999,'FTE Detail'!$M$1:$M$99999,"OPID",'FTE Detail'!$I$1:$I$99999,SFPR!$B82,'FTE Detail'!$Z$1:$Z$99999,AF$77)</f>
        <v>0</v>
      </c>
    </row>
    <row r="83" spans="2:32" x14ac:dyDescent="0.3">
      <c r="B83" s="5"/>
      <c r="C83" s="36" t="e">
        <f>VLOOKUP(B83,IRN!$A$2:$B$664,2)</f>
        <v>#N/A</v>
      </c>
      <c r="G83" s="64"/>
      <c r="R83" s="64">
        <f>SUMIFS('FTE Detail'!$Q$1:$Q$99997,'FTE Detail'!$M$1:$M$99997,"PSOP",'FTE Detail'!$I$1:$I$99997,$B83,'FTE Detail'!$AC$1:$AC$99997,"FULL")</f>
        <v>0</v>
      </c>
      <c r="S83" s="64">
        <f>SUMIFS('FTE Detail'!$Q$1:$Q$99997,'FTE Detail'!$M$1:$M$99997,S$5,'FTE Detail'!$I$1:$I$99997,$B83,'FTE Detail'!$AC$1:$AC$99997,"FULL")</f>
        <v>0</v>
      </c>
      <c r="T83" s="64">
        <f>SUMIFS('FTE Detail'!$Q$1:$Q$99997,'FTE Detail'!$M$1:$M$99997,T$5,'FTE Detail'!$I$1:$I$99997,$B83,'FTE Detail'!$AC$1:$AC$99997,"PART")</f>
        <v>0</v>
      </c>
      <c r="U83" s="64">
        <f>SUMIFS('FTE Detail'!$Q$1:$Q$99997,'FTE Detail'!$M$1:$M$99997,U$5,'FTE Detail'!$I$1:$I$99997,$B83,'FTE Detail'!$AC$1:$AC$99997,"FULL")</f>
        <v>0</v>
      </c>
      <c r="V83" s="64">
        <f>SUMIFS('FTE Detail'!$Q$1:$Q$99997,'FTE Detail'!$M$1:$M$99997,V$5,'FTE Detail'!$I$1:$I$99997,$B83,'FTE Detail'!$AC$1:$AC$99997,"FULL")</f>
        <v>0</v>
      </c>
      <c r="W83" s="77">
        <f t="shared" si="25"/>
        <v>0</v>
      </c>
      <c r="X83"/>
      <c r="Y83" s="54">
        <f t="shared" si="26"/>
        <v>0</v>
      </c>
      <c r="AA83" s="64">
        <f>SUMIFS('FTE Detail'!$Q$1:$Q$99999,'FTE Detail'!$M$1:$M$99999,"OPDD",'FTE Detail'!$I$1:$I$99999,SFPR!$B83,'FTE Detail'!$Z$1:$Z$99999,AA$77)+SUMIFS('FTE Detail'!$Q$1:$Q$99999,'FTE Detail'!$M$1:$M$99999,"OPID",'FTE Detail'!$I$1:$I$99999,SFPR!$B83,'FTE Detail'!$Z$1:$Z$99999,AA$77)</f>
        <v>0</v>
      </c>
      <c r="AB83" s="64">
        <f>SUMIFS('FTE Detail'!$Q$1:$Q$99999,'FTE Detail'!$M$1:$M$99999,"OPDD",'FTE Detail'!$I$1:$I$99999,SFPR!$B83,'FTE Detail'!$Z$1:$Z$99999,AB$77)+SUMIFS('FTE Detail'!$Q$1:$Q$99999,'FTE Detail'!$M$1:$M$99999,"OPID",'FTE Detail'!$I$1:$I$99999,SFPR!$B83,'FTE Detail'!$Z$1:$Z$99999,AB$77)</f>
        <v>0</v>
      </c>
      <c r="AC83" s="64">
        <f>SUMIFS('FTE Detail'!$Q$1:$Q$99999,'FTE Detail'!$M$1:$M$99999,"OPDD",'FTE Detail'!$I$1:$I$99999,SFPR!$B83,'FTE Detail'!$Z$1:$Z$99999,AC$77)+SUMIFS('FTE Detail'!$Q$1:$Q$99999,'FTE Detail'!$M$1:$M$99999,"OPID",'FTE Detail'!$I$1:$I$99999,SFPR!$B83,'FTE Detail'!$Z$1:$Z$99999,AC$77)</f>
        <v>0</v>
      </c>
      <c r="AD83" s="64">
        <f>SUMIFS('FTE Detail'!$Q$1:$Q$99999,'FTE Detail'!$M$1:$M$99999,"OPDD",'FTE Detail'!$I$1:$I$99999,SFPR!$B83,'FTE Detail'!$Z$1:$Z$99999,AD$77)+SUMIFS('FTE Detail'!$Q$1:$Q$99999,'FTE Detail'!$M$1:$M$99999,"OPID",'FTE Detail'!$I$1:$I$99999,SFPR!$B83,'FTE Detail'!$Z$1:$Z$99999,AD$77)</f>
        <v>0</v>
      </c>
      <c r="AE83" s="64">
        <f>SUMIFS('FTE Detail'!$Q$1:$Q$99999,'FTE Detail'!$M$1:$M$99999,"OPDD",'FTE Detail'!$I$1:$I$99999,SFPR!$B83,'FTE Detail'!$Z$1:$Z$99999,AE$77)+SUMIFS('FTE Detail'!$Q$1:$Q$99999,'FTE Detail'!$M$1:$M$99999,"OPID",'FTE Detail'!$I$1:$I$99999,SFPR!$B83,'FTE Detail'!$Z$1:$Z$99999,AE$77)</f>
        <v>0</v>
      </c>
      <c r="AF83" s="64">
        <f>SUMIFS('FTE Detail'!$Q$1:$Q$99999,'FTE Detail'!$M$1:$M$99999,"OPDD",'FTE Detail'!$I$1:$I$99999,SFPR!$B83,'FTE Detail'!$Z$1:$Z$99999,AF$77)+SUMIFS('FTE Detail'!$Q$1:$Q$99999,'FTE Detail'!$M$1:$M$99999,"OPID",'FTE Detail'!$I$1:$I$99999,SFPR!$B83,'FTE Detail'!$Z$1:$Z$99999,AF$77)</f>
        <v>0</v>
      </c>
    </row>
    <row r="84" spans="2:32" x14ac:dyDescent="0.3">
      <c r="B84" s="5"/>
      <c r="C84" s="36" t="e">
        <f>VLOOKUP(B84,IRN!$A$2:$B$664,2)</f>
        <v>#N/A</v>
      </c>
      <c r="G84" s="64"/>
      <c r="R84" s="64">
        <f>SUMIFS('FTE Detail'!$Q$1:$Q$99997,'FTE Detail'!$M$1:$M$99997,"PSOP",'FTE Detail'!$I$1:$I$99997,$B84,'FTE Detail'!$AC$1:$AC$99997,"FULL")</f>
        <v>0</v>
      </c>
      <c r="S84" s="64">
        <f>SUMIFS('FTE Detail'!$Q$1:$Q$99997,'FTE Detail'!$M$1:$M$99997,S$5,'FTE Detail'!$I$1:$I$99997,$B84,'FTE Detail'!$AC$1:$AC$99997,"FULL")</f>
        <v>0</v>
      </c>
      <c r="T84" s="64">
        <f>SUMIFS('FTE Detail'!$Q$1:$Q$99997,'FTE Detail'!$M$1:$M$99997,T$5,'FTE Detail'!$I$1:$I$99997,$B84,'FTE Detail'!$AC$1:$AC$99997,"PART")</f>
        <v>0</v>
      </c>
      <c r="U84" s="64">
        <f>SUMIFS('FTE Detail'!$Q$1:$Q$99997,'FTE Detail'!$M$1:$M$99997,U$5,'FTE Detail'!$I$1:$I$99997,$B84,'FTE Detail'!$AC$1:$AC$99997,"FULL")</f>
        <v>0</v>
      </c>
      <c r="V84" s="64">
        <f>SUMIFS('FTE Detail'!$Q$1:$Q$99997,'FTE Detail'!$M$1:$M$99997,V$5,'FTE Detail'!$I$1:$I$99997,$B84,'FTE Detail'!$AC$1:$AC$99997,"FULL")</f>
        <v>0</v>
      </c>
      <c r="W84" s="77">
        <f t="shared" si="25"/>
        <v>0</v>
      </c>
      <c r="X84"/>
      <c r="Y84" s="54">
        <f t="shared" si="26"/>
        <v>0</v>
      </c>
      <c r="AA84" s="64">
        <f>SUMIFS('FTE Detail'!$Q$1:$Q$99999,'FTE Detail'!$M$1:$M$99999,"OPDD",'FTE Detail'!$I$1:$I$99999,SFPR!$B84,'FTE Detail'!$Z$1:$Z$99999,AA$77)+SUMIFS('FTE Detail'!$Q$1:$Q$99999,'FTE Detail'!$M$1:$M$99999,"OPID",'FTE Detail'!$I$1:$I$99999,SFPR!$B84,'FTE Detail'!$Z$1:$Z$99999,AA$77)</f>
        <v>0</v>
      </c>
      <c r="AB84" s="64">
        <f>SUMIFS('FTE Detail'!$Q$1:$Q$99999,'FTE Detail'!$M$1:$M$99999,"OPDD",'FTE Detail'!$I$1:$I$99999,SFPR!$B84,'FTE Detail'!$Z$1:$Z$99999,AB$77)+SUMIFS('FTE Detail'!$Q$1:$Q$99999,'FTE Detail'!$M$1:$M$99999,"OPID",'FTE Detail'!$I$1:$I$99999,SFPR!$B84,'FTE Detail'!$Z$1:$Z$99999,AB$77)</f>
        <v>0</v>
      </c>
      <c r="AC84" s="64">
        <f>SUMIFS('FTE Detail'!$Q$1:$Q$99999,'FTE Detail'!$M$1:$M$99999,"OPDD",'FTE Detail'!$I$1:$I$99999,SFPR!$B84,'FTE Detail'!$Z$1:$Z$99999,AC$77)+SUMIFS('FTE Detail'!$Q$1:$Q$99999,'FTE Detail'!$M$1:$M$99999,"OPID",'FTE Detail'!$I$1:$I$99999,SFPR!$B84,'FTE Detail'!$Z$1:$Z$99999,AC$77)</f>
        <v>0</v>
      </c>
      <c r="AD84" s="64">
        <f>SUMIFS('FTE Detail'!$Q$1:$Q$99999,'FTE Detail'!$M$1:$M$99999,"OPDD",'FTE Detail'!$I$1:$I$99999,SFPR!$B84,'FTE Detail'!$Z$1:$Z$99999,AD$77)+SUMIFS('FTE Detail'!$Q$1:$Q$99999,'FTE Detail'!$M$1:$M$99999,"OPID",'FTE Detail'!$I$1:$I$99999,SFPR!$B84,'FTE Detail'!$Z$1:$Z$99999,AD$77)</f>
        <v>0</v>
      </c>
      <c r="AE84" s="64">
        <f>SUMIFS('FTE Detail'!$Q$1:$Q$99999,'FTE Detail'!$M$1:$M$99999,"OPDD",'FTE Detail'!$I$1:$I$99999,SFPR!$B84,'FTE Detail'!$Z$1:$Z$99999,AE$77)+SUMIFS('FTE Detail'!$Q$1:$Q$99999,'FTE Detail'!$M$1:$M$99999,"OPID",'FTE Detail'!$I$1:$I$99999,SFPR!$B84,'FTE Detail'!$Z$1:$Z$99999,AE$77)</f>
        <v>0</v>
      </c>
      <c r="AF84" s="64">
        <f>SUMIFS('FTE Detail'!$Q$1:$Q$99999,'FTE Detail'!$M$1:$M$99999,"OPDD",'FTE Detail'!$I$1:$I$99999,SFPR!$B84,'FTE Detail'!$Z$1:$Z$99999,AF$77)+SUMIFS('FTE Detail'!$Q$1:$Q$99999,'FTE Detail'!$M$1:$M$99999,"OPID",'FTE Detail'!$I$1:$I$99999,SFPR!$B84,'FTE Detail'!$Z$1:$Z$99999,AF$77)</f>
        <v>0</v>
      </c>
    </row>
    <row r="85" spans="2:32" x14ac:dyDescent="0.3">
      <c r="B85" s="5"/>
      <c r="C85" s="36" t="e">
        <f>VLOOKUP(B85,IRN!$A$2:$B$664,2)</f>
        <v>#N/A</v>
      </c>
      <c r="G85" s="64"/>
      <c r="R85" s="64">
        <f>SUMIFS('FTE Detail'!$Q$1:$Q$99997,'FTE Detail'!$M$1:$M$99997,"PSOP",'FTE Detail'!$I$1:$I$99997,$B85,'FTE Detail'!$AC$1:$AC$99997,"FULL")</f>
        <v>0</v>
      </c>
      <c r="S85" s="64">
        <f>SUMIFS('FTE Detail'!$Q$1:$Q$99997,'FTE Detail'!$M$1:$M$99997,S$5,'FTE Detail'!$I$1:$I$99997,$B85,'FTE Detail'!$AC$1:$AC$99997,"FULL")</f>
        <v>0</v>
      </c>
      <c r="T85" s="64">
        <f>SUMIFS('FTE Detail'!$Q$1:$Q$99997,'FTE Detail'!$M$1:$M$99997,T$5,'FTE Detail'!$I$1:$I$99997,$B85,'FTE Detail'!$AC$1:$AC$99997,"PART")</f>
        <v>0</v>
      </c>
      <c r="U85" s="64">
        <f>SUMIFS('FTE Detail'!$Q$1:$Q$99997,'FTE Detail'!$M$1:$M$99997,U$5,'FTE Detail'!$I$1:$I$99997,$B85,'FTE Detail'!$AC$1:$AC$99997,"FULL")</f>
        <v>0</v>
      </c>
      <c r="V85" s="64">
        <f>SUMIFS('FTE Detail'!$Q$1:$Q$99997,'FTE Detail'!$M$1:$M$99997,V$5,'FTE Detail'!$I$1:$I$99997,$B85,'FTE Detail'!$AC$1:$AC$99997,"FULL")</f>
        <v>0</v>
      </c>
      <c r="W85" s="77">
        <f t="shared" si="25"/>
        <v>0</v>
      </c>
      <c r="X85"/>
      <c r="Y85" s="54">
        <f t="shared" si="26"/>
        <v>0</v>
      </c>
      <c r="AA85" s="64">
        <f>SUMIFS('FTE Detail'!$Q$1:$Q$99999,'FTE Detail'!$M$1:$M$99999,"OPDD",'FTE Detail'!$I$1:$I$99999,SFPR!$B85,'FTE Detail'!$Z$1:$Z$99999,AA$77)+SUMIFS('FTE Detail'!$Q$1:$Q$99999,'FTE Detail'!$M$1:$M$99999,"OPID",'FTE Detail'!$I$1:$I$99999,SFPR!$B85,'FTE Detail'!$Z$1:$Z$99999,AA$77)</f>
        <v>0</v>
      </c>
      <c r="AB85" s="64">
        <f>SUMIFS('FTE Detail'!$Q$1:$Q$99999,'FTE Detail'!$M$1:$M$99999,"OPDD",'FTE Detail'!$I$1:$I$99999,SFPR!$B85,'FTE Detail'!$Z$1:$Z$99999,AB$77)+SUMIFS('FTE Detail'!$Q$1:$Q$99999,'FTE Detail'!$M$1:$M$99999,"OPID",'FTE Detail'!$I$1:$I$99999,SFPR!$B85,'FTE Detail'!$Z$1:$Z$99999,AB$77)</f>
        <v>0</v>
      </c>
      <c r="AC85" s="64">
        <f>SUMIFS('FTE Detail'!$Q$1:$Q$99999,'FTE Detail'!$M$1:$M$99999,"OPDD",'FTE Detail'!$I$1:$I$99999,SFPR!$B85,'FTE Detail'!$Z$1:$Z$99999,AC$77)+SUMIFS('FTE Detail'!$Q$1:$Q$99999,'FTE Detail'!$M$1:$M$99999,"OPID",'FTE Detail'!$I$1:$I$99999,SFPR!$B85,'FTE Detail'!$Z$1:$Z$99999,AC$77)</f>
        <v>0</v>
      </c>
      <c r="AD85" s="64">
        <f>SUMIFS('FTE Detail'!$Q$1:$Q$99999,'FTE Detail'!$M$1:$M$99999,"OPDD",'FTE Detail'!$I$1:$I$99999,SFPR!$B85,'FTE Detail'!$Z$1:$Z$99999,AD$77)+SUMIFS('FTE Detail'!$Q$1:$Q$99999,'FTE Detail'!$M$1:$M$99999,"OPID",'FTE Detail'!$I$1:$I$99999,SFPR!$B85,'FTE Detail'!$Z$1:$Z$99999,AD$77)</f>
        <v>0</v>
      </c>
      <c r="AE85" s="64">
        <f>SUMIFS('FTE Detail'!$Q$1:$Q$99999,'FTE Detail'!$M$1:$M$99999,"OPDD",'FTE Detail'!$I$1:$I$99999,SFPR!$B85,'FTE Detail'!$Z$1:$Z$99999,AE$77)+SUMIFS('FTE Detail'!$Q$1:$Q$99999,'FTE Detail'!$M$1:$M$99999,"OPID",'FTE Detail'!$I$1:$I$99999,SFPR!$B85,'FTE Detail'!$Z$1:$Z$99999,AE$77)</f>
        <v>0</v>
      </c>
      <c r="AF85" s="64">
        <f>SUMIFS('FTE Detail'!$Q$1:$Q$99999,'FTE Detail'!$M$1:$M$99999,"OPDD",'FTE Detail'!$I$1:$I$99999,SFPR!$B85,'FTE Detail'!$Z$1:$Z$99999,AF$77)+SUMIFS('FTE Detail'!$Q$1:$Q$99999,'FTE Detail'!$M$1:$M$99999,"OPID",'FTE Detail'!$I$1:$I$99999,SFPR!$B85,'FTE Detail'!$Z$1:$Z$99999,AF$77)</f>
        <v>0</v>
      </c>
    </row>
    <row r="86" spans="2:32" x14ac:dyDescent="0.3">
      <c r="B86" s="5"/>
      <c r="C86" s="36" t="e">
        <f>VLOOKUP(B86,IRN!$A$2:$B$664,2)</f>
        <v>#N/A</v>
      </c>
      <c r="G86" s="64"/>
      <c r="R86" s="64">
        <f>SUMIFS('FTE Detail'!$Q$1:$Q$99997,'FTE Detail'!$M$1:$M$99997,"PSOP",'FTE Detail'!$I$1:$I$99997,$B86,'FTE Detail'!$AC$1:$AC$99997,"FULL")</f>
        <v>0</v>
      </c>
      <c r="S86" s="64">
        <f>SUMIFS('FTE Detail'!$Q$1:$Q$99997,'FTE Detail'!$M$1:$M$99997,S$5,'FTE Detail'!$I$1:$I$99997,$B86,'FTE Detail'!$AC$1:$AC$99997,"FULL")</f>
        <v>0</v>
      </c>
      <c r="T86" s="64">
        <f>SUMIFS('FTE Detail'!$Q$1:$Q$99997,'FTE Detail'!$M$1:$M$99997,T$5,'FTE Detail'!$I$1:$I$99997,$B86,'FTE Detail'!$AC$1:$AC$99997,"PART")</f>
        <v>0</v>
      </c>
      <c r="U86" s="64">
        <f>SUMIFS('FTE Detail'!$Q$1:$Q$99997,'FTE Detail'!$M$1:$M$99997,U$5,'FTE Detail'!$I$1:$I$99997,$B86,'FTE Detail'!$AC$1:$AC$99997,"FULL")</f>
        <v>0</v>
      </c>
      <c r="V86" s="64">
        <f>SUMIFS('FTE Detail'!$Q$1:$Q$99997,'FTE Detail'!$M$1:$M$99997,V$5,'FTE Detail'!$I$1:$I$99997,$B86,'FTE Detail'!$AC$1:$AC$99997,"FULL")</f>
        <v>0</v>
      </c>
      <c r="W86" s="77">
        <f t="shared" si="25"/>
        <v>0</v>
      </c>
      <c r="X86"/>
      <c r="Y86" s="54">
        <f t="shared" si="26"/>
        <v>0</v>
      </c>
      <c r="AA86" s="64">
        <f>SUMIFS('FTE Detail'!$Q$1:$Q$99999,'FTE Detail'!$M$1:$M$99999,"OPDD",'FTE Detail'!$I$1:$I$99999,SFPR!$B86,'FTE Detail'!$Z$1:$Z$99999,AA$77)+SUMIFS('FTE Detail'!$Q$1:$Q$99999,'FTE Detail'!$M$1:$M$99999,"OPID",'FTE Detail'!$I$1:$I$99999,SFPR!$B86,'FTE Detail'!$Z$1:$Z$99999,AA$77)</f>
        <v>0</v>
      </c>
      <c r="AB86" s="64">
        <f>SUMIFS('FTE Detail'!$Q$1:$Q$99999,'FTE Detail'!$M$1:$M$99999,"OPDD",'FTE Detail'!$I$1:$I$99999,SFPR!$B86,'FTE Detail'!$Z$1:$Z$99999,AB$77)+SUMIFS('FTE Detail'!$Q$1:$Q$99999,'FTE Detail'!$M$1:$M$99999,"OPID",'FTE Detail'!$I$1:$I$99999,SFPR!$B86,'FTE Detail'!$Z$1:$Z$99999,AB$77)</f>
        <v>0</v>
      </c>
      <c r="AC86" s="64">
        <f>SUMIFS('FTE Detail'!$Q$1:$Q$99999,'FTE Detail'!$M$1:$M$99999,"OPDD",'FTE Detail'!$I$1:$I$99999,SFPR!$B86,'FTE Detail'!$Z$1:$Z$99999,AC$77)+SUMIFS('FTE Detail'!$Q$1:$Q$99999,'FTE Detail'!$M$1:$M$99999,"OPID",'FTE Detail'!$I$1:$I$99999,SFPR!$B86,'FTE Detail'!$Z$1:$Z$99999,AC$77)</f>
        <v>0</v>
      </c>
      <c r="AD86" s="64">
        <f>SUMIFS('FTE Detail'!$Q$1:$Q$99999,'FTE Detail'!$M$1:$M$99999,"OPDD",'FTE Detail'!$I$1:$I$99999,SFPR!$B86,'FTE Detail'!$Z$1:$Z$99999,AD$77)+SUMIFS('FTE Detail'!$Q$1:$Q$99999,'FTE Detail'!$M$1:$M$99999,"OPID",'FTE Detail'!$I$1:$I$99999,SFPR!$B86,'FTE Detail'!$Z$1:$Z$99999,AD$77)</f>
        <v>0</v>
      </c>
      <c r="AE86" s="64">
        <f>SUMIFS('FTE Detail'!$Q$1:$Q$99999,'FTE Detail'!$M$1:$M$99999,"OPDD",'FTE Detail'!$I$1:$I$99999,SFPR!$B86,'FTE Detail'!$Z$1:$Z$99999,AE$77)+SUMIFS('FTE Detail'!$Q$1:$Q$99999,'FTE Detail'!$M$1:$M$99999,"OPID",'FTE Detail'!$I$1:$I$99999,SFPR!$B86,'FTE Detail'!$Z$1:$Z$99999,AE$77)</f>
        <v>0</v>
      </c>
      <c r="AF86" s="64">
        <f>SUMIFS('FTE Detail'!$Q$1:$Q$99999,'FTE Detail'!$M$1:$M$99999,"OPDD",'FTE Detail'!$I$1:$I$99999,SFPR!$B86,'FTE Detail'!$Z$1:$Z$99999,AF$77)+SUMIFS('FTE Detail'!$Q$1:$Q$99999,'FTE Detail'!$M$1:$M$99999,"OPID",'FTE Detail'!$I$1:$I$99999,SFPR!$B86,'FTE Detail'!$Z$1:$Z$99999,AF$77)</f>
        <v>0</v>
      </c>
    </row>
    <row r="87" spans="2:32" x14ac:dyDescent="0.3">
      <c r="B87" s="5"/>
      <c r="C87" s="36" t="e">
        <f>VLOOKUP(B87,IRN!$A$2:$B$664,2)</f>
        <v>#N/A</v>
      </c>
      <c r="G87" s="64"/>
      <c r="R87" s="64">
        <f>SUMIFS('FTE Detail'!$Q$1:$Q$99997,'FTE Detail'!$M$1:$M$99997,"PSOP",'FTE Detail'!$I$1:$I$99997,$B87,'FTE Detail'!$AC$1:$AC$99997,"FULL")</f>
        <v>0</v>
      </c>
      <c r="S87" s="64">
        <f>SUMIFS('FTE Detail'!$Q$1:$Q$99997,'FTE Detail'!$M$1:$M$99997,S$5,'FTE Detail'!$I$1:$I$99997,$B87,'FTE Detail'!$AC$1:$AC$99997,"FULL")</f>
        <v>0</v>
      </c>
      <c r="T87" s="64">
        <f>SUMIFS('FTE Detail'!$Q$1:$Q$99997,'FTE Detail'!$M$1:$M$99997,T$5,'FTE Detail'!$I$1:$I$99997,$B87,'FTE Detail'!$AC$1:$AC$99997,"PART")</f>
        <v>0</v>
      </c>
      <c r="U87" s="64">
        <f>SUMIFS('FTE Detail'!$Q$1:$Q$99997,'FTE Detail'!$M$1:$M$99997,U$5,'FTE Detail'!$I$1:$I$99997,$B87,'FTE Detail'!$AC$1:$AC$99997,"FULL")</f>
        <v>0</v>
      </c>
      <c r="V87" s="64">
        <f>SUMIFS('FTE Detail'!$Q$1:$Q$99997,'FTE Detail'!$M$1:$M$99997,V$5,'FTE Detail'!$I$1:$I$99997,$B87,'FTE Detail'!$AC$1:$AC$99997,"FULL")</f>
        <v>0</v>
      </c>
      <c r="W87" s="77">
        <f t="shared" si="25"/>
        <v>0</v>
      </c>
      <c r="X87"/>
      <c r="Y87" s="54">
        <f t="shared" si="26"/>
        <v>0</v>
      </c>
      <c r="AA87" s="64">
        <f>SUMIFS('FTE Detail'!$Q$1:$Q$99999,'FTE Detail'!$M$1:$M$99999,"OPDD",'FTE Detail'!$I$1:$I$99999,SFPR!$B87,'FTE Detail'!$Z$1:$Z$99999,AA$77)+SUMIFS('FTE Detail'!$Q$1:$Q$99999,'FTE Detail'!$M$1:$M$99999,"OPID",'FTE Detail'!$I$1:$I$99999,SFPR!$B87,'FTE Detail'!$Z$1:$Z$99999,AA$77)</f>
        <v>0</v>
      </c>
      <c r="AB87" s="64">
        <f>SUMIFS('FTE Detail'!$Q$1:$Q$99999,'FTE Detail'!$M$1:$M$99999,"OPDD",'FTE Detail'!$I$1:$I$99999,SFPR!$B87,'FTE Detail'!$Z$1:$Z$99999,AB$77)+SUMIFS('FTE Detail'!$Q$1:$Q$99999,'FTE Detail'!$M$1:$M$99999,"OPID",'FTE Detail'!$I$1:$I$99999,SFPR!$B87,'FTE Detail'!$Z$1:$Z$99999,AB$77)</f>
        <v>0</v>
      </c>
      <c r="AC87" s="64">
        <f>SUMIFS('FTE Detail'!$Q$1:$Q$99999,'FTE Detail'!$M$1:$M$99999,"OPDD",'FTE Detail'!$I$1:$I$99999,SFPR!$B87,'FTE Detail'!$Z$1:$Z$99999,AC$77)+SUMIFS('FTE Detail'!$Q$1:$Q$99999,'FTE Detail'!$M$1:$M$99999,"OPID",'FTE Detail'!$I$1:$I$99999,SFPR!$B87,'FTE Detail'!$Z$1:$Z$99999,AC$77)</f>
        <v>0</v>
      </c>
      <c r="AD87" s="64">
        <f>SUMIFS('FTE Detail'!$Q$1:$Q$99999,'FTE Detail'!$M$1:$M$99999,"OPDD",'FTE Detail'!$I$1:$I$99999,SFPR!$B87,'FTE Detail'!$Z$1:$Z$99999,AD$77)+SUMIFS('FTE Detail'!$Q$1:$Q$99999,'FTE Detail'!$M$1:$M$99999,"OPID",'FTE Detail'!$I$1:$I$99999,SFPR!$B87,'FTE Detail'!$Z$1:$Z$99999,AD$77)</f>
        <v>0</v>
      </c>
      <c r="AE87" s="64">
        <f>SUMIFS('FTE Detail'!$Q$1:$Q$99999,'FTE Detail'!$M$1:$M$99999,"OPDD",'FTE Detail'!$I$1:$I$99999,SFPR!$B87,'FTE Detail'!$Z$1:$Z$99999,AE$77)+SUMIFS('FTE Detail'!$Q$1:$Q$99999,'FTE Detail'!$M$1:$M$99999,"OPID",'FTE Detail'!$I$1:$I$99999,SFPR!$B87,'FTE Detail'!$Z$1:$Z$99999,AE$77)</f>
        <v>0</v>
      </c>
      <c r="AF87" s="64">
        <f>SUMIFS('FTE Detail'!$Q$1:$Q$99999,'FTE Detail'!$M$1:$M$99999,"OPDD",'FTE Detail'!$I$1:$I$99999,SFPR!$B87,'FTE Detail'!$Z$1:$Z$99999,AF$77)+SUMIFS('FTE Detail'!$Q$1:$Q$99999,'FTE Detail'!$M$1:$M$99999,"OPID",'FTE Detail'!$I$1:$I$99999,SFPR!$B87,'FTE Detail'!$Z$1:$Z$99999,AF$77)</f>
        <v>0</v>
      </c>
    </row>
    <row r="88" spans="2:32" x14ac:dyDescent="0.3">
      <c r="B88" s="5"/>
      <c r="C88" s="36" t="e">
        <f>VLOOKUP(B88,IRN!$A$2:$B$664,2)</f>
        <v>#N/A</v>
      </c>
      <c r="G88" s="64"/>
      <c r="R88" s="64">
        <f>SUMIFS('FTE Detail'!$Q$1:$Q$99997,'FTE Detail'!$M$1:$M$99997,"PSOP",'FTE Detail'!$I$1:$I$99997,$B88,'FTE Detail'!$AC$1:$AC$99997,"FULL")</f>
        <v>0</v>
      </c>
      <c r="S88" s="64">
        <f>SUMIFS('FTE Detail'!$Q$1:$Q$99997,'FTE Detail'!$M$1:$M$99997,S$5,'FTE Detail'!$I$1:$I$99997,$B88,'FTE Detail'!$AC$1:$AC$99997,"FULL")</f>
        <v>0</v>
      </c>
      <c r="T88" s="64">
        <f>SUMIFS('FTE Detail'!$Q$1:$Q$99997,'FTE Detail'!$M$1:$M$99997,T$5,'FTE Detail'!$I$1:$I$99997,$B88,'FTE Detail'!$AC$1:$AC$99997,"PART")</f>
        <v>0</v>
      </c>
      <c r="U88" s="64">
        <f>SUMIFS('FTE Detail'!$Q$1:$Q$99997,'FTE Detail'!$M$1:$M$99997,U$5,'FTE Detail'!$I$1:$I$99997,$B88,'FTE Detail'!$AC$1:$AC$99997,"FULL")</f>
        <v>0</v>
      </c>
      <c r="V88" s="64">
        <f>SUMIFS('FTE Detail'!$Q$1:$Q$99997,'FTE Detail'!$M$1:$M$99997,V$5,'FTE Detail'!$I$1:$I$99997,$B88,'FTE Detail'!$AC$1:$AC$99997,"FULL")</f>
        <v>0</v>
      </c>
      <c r="W88" s="77">
        <f t="shared" si="25"/>
        <v>0</v>
      </c>
      <c r="X88"/>
      <c r="Y88" s="54">
        <f t="shared" si="26"/>
        <v>0</v>
      </c>
      <c r="AA88" s="64">
        <f>SUMIFS('FTE Detail'!$Q$1:$Q$99999,'FTE Detail'!$M$1:$M$99999,"OPDD",'FTE Detail'!$I$1:$I$99999,SFPR!$B88,'FTE Detail'!$Z$1:$Z$99999,AA$77)+SUMIFS('FTE Detail'!$Q$1:$Q$99999,'FTE Detail'!$M$1:$M$99999,"OPID",'FTE Detail'!$I$1:$I$99999,SFPR!$B88,'FTE Detail'!$Z$1:$Z$99999,AA$77)</f>
        <v>0</v>
      </c>
      <c r="AB88" s="64">
        <f>SUMIFS('FTE Detail'!$Q$1:$Q$99999,'FTE Detail'!$M$1:$M$99999,"OPDD",'FTE Detail'!$I$1:$I$99999,SFPR!$B88,'FTE Detail'!$Z$1:$Z$99999,AB$77)+SUMIFS('FTE Detail'!$Q$1:$Q$99999,'FTE Detail'!$M$1:$M$99999,"OPID",'FTE Detail'!$I$1:$I$99999,SFPR!$B88,'FTE Detail'!$Z$1:$Z$99999,AB$77)</f>
        <v>0</v>
      </c>
      <c r="AC88" s="64">
        <f>SUMIFS('FTE Detail'!$Q$1:$Q$99999,'FTE Detail'!$M$1:$M$99999,"OPDD",'FTE Detail'!$I$1:$I$99999,SFPR!$B88,'FTE Detail'!$Z$1:$Z$99999,AC$77)+SUMIFS('FTE Detail'!$Q$1:$Q$99999,'FTE Detail'!$M$1:$M$99999,"OPID",'FTE Detail'!$I$1:$I$99999,SFPR!$B88,'FTE Detail'!$Z$1:$Z$99999,AC$77)</f>
        <v>0</v>
      </c>
      <c r="AD88" s="64">
        <f>SUMIFS('FTE Detail'!$Q$1:$Q$99999,'FTE Detail'!$M$1:$M$99999,"OPDD",'FTE Detail'!$I$1:$I$99999,SFPR!$B88,'FTE Detail'!$Z$1:$Z$99999,AD$77)+SUMIFS('FTE Detail'!$Q$1:$Q$99999,'FTE Detail'!$M$1:$M$99999,"OPID",'FTE Detail'!$I$1:$I$99999,SFPR!$B88,'FTE Detail'!$Z$1:$Z$99999,AD$77)</f>
        <v>0</v>
      </c>
      <c r="AE88" s="64">
        <f>SUMIFS('FTE Detail'!$Q$1:$Q$99999,'FTE Detail'!$M$1:$M$99999,"OPDD",'FTE Detail'!$I$1:$I$99999,SFPR!$B88,'FTE Detail'!$Z$1:$Z$99999,AE$77)+SUMIFS('FTE Detail'!$Q$1:$Q$99999,'FTE Detail'!$M$1:$M$99999,"OPID",'FTE Detail'!$I$1:$I$99999,SFPR!$B88,'FTE Detail'!$Z$1:$Z$99999,AE$77)</f>
        <v>0</v>
      </c>
      <c r="AF88" s="64">
        <f>SUMIFS('FTE Detail'!$Q$1:$Q$99999,'FTE Detail'!$M$1:$M$99999,"OPDD",'FTE Detail'!$I$1:$I$99999,SFPR!$B88,'FTE Detail'!$Z$1:$Z$99999,AF$77)+SUMIFS('FTE Detail'!$Q$1:$Q$99999,'FTE Detail'!$M$1:$M$99999,"OPID",'FTE Detail'!$I$1:$I$99999,SFPR!$B88,'FTE Detail'!$Z$1:$Z$99999,AF$77)</f>
        <v>0</v>
      </c>
    </row>
    <row r="89" spans="2:32" x14ac:dyDescent="0.3">
      <c r="B89" s="5"/>
      <c r="C89" s="36" t="e">
        <f>VLOOKUP(B89,IRN!$A$2:$B$664,2)</f>
        <v>#N/A</v>
      </c>
      <c r="G89" s="64"/>
      <c r="R89" s="64">
        <f>SUMIFS('FTE Detail'!$Q$1:$Q$99997,'FTE Detail'!$M$1:$M$99997,"PSOP",'FTE Detail'!$I$1:$I$99997,$B89,'FTE Detail'!$AC$1:$AC$99997,"FULL")</f>
        <v>0</v>
      </c>
      <c r="S89" s="64">
        <f>SUMIFS('FTE Detail'!$Q$1:$Q$99997,'FTE Detail'!$M$1:$M$99997,S$5,'FTE Detail'!$I$1:$I$99997,$B89,'FTE Detail'!$AC$1:$AC$99997,"FULL")</f>
        <v>0</v>
      </c>
      <c r="T89" s="64">
        <f>SUMIFS('FTE Detail'!$Q$1:$Q$99997,'FTE Detail'!$M$1:$M$99997,T$5,'FTE Detail'!$I$1:$I$99997,$B89,'FTE Detail'!$AC$1:$AC$99997,"PART")</f>
        <v>0</v>
      </c>
      <c r="U89" s="64">
        <f>SUMIFS('FTE Detail'!$Q$1:$Q$99997,'FTE Detail'!$M$1:$M$99997,U$5,'FTE Detail'!$I$1:$I$99997,$B89,'FTE Detail'!$AC$1:$AC$99997,"FULL")</f>
        <v>0</v>
      </c>
      <c r="V89" s="64">
        <f>SUMIFS('FTE Detail'!$Q$1:$Q$99997,'FTE Detail'!$M$1:$M$99997,V$5,'FTE Detail'!$I$1:$I$99997,$B89,'FTE Detail'!$AC$1:$AC$99997,"FULL")</f>
        <v>0</v>
      </c>
      <c r="W89" s="77">
        <f t="shared" si="25"/>
        <v>0</v>
      </c>
      <c r="X89"/>
      <c r="Y89" s="54">
        <f t="shared" si="26"/>
        <v>0</v>
      </c>
      <c r="AA89" s="64">
        <f>SUMIFS('FTE Detail'!$Q$1:$Q$99999,'FTE Detail'!$M$1:$M$99999,"OPDD",'FTE Detail'!$I$1:$I$99999,SFPR!$B89,'FTE Detail'!$Z$1:$Z$99999,AA$77)+SUMIFS('FTE Detail'!$Q$1:$Q$99999,'FTE Detail'!$M$1:$M$99999,"OPID",'FTE Detail'!$I$1:$I$99999,SFPR!$B89,'FTE Detail'!$Z$1:$Z$99999,AA$77)</f>
        <v>0</v>
      </c>
      <c r="AB89" s="64">
        <f>SUMIFS('FTE Detail'!$Q$1:$Q$99999,'FTE Detail'!$M$1:$M$99999,"OPDD",'FTE Detail'!$I$1:$I$99999,SFPR!$B89,'FTE Detail'!$Z$1:$Z$99999,AB$77)+SUMIFS('FTE Detail'!$Q$1:$Q$99999,'FTE Detail'!$M$1:$M$99999,"OPID",'FTE Detail'!$I$1:$I$99999,SFPR!$B89,'FTE Detail'!$Z$1:$Z$99999,AB$77)</f>
        <v>0</v>
      </c>
      <c r="AC89" s="64">
        <f>SUMIFS('FTE Detail'!$Q$1:$Q$99999,'FTE Detail'!$M$1:$M$99999,"OPDD",'FTE Detail'!$I$1:$I$99999,SFPR!$B89,'FTE Detail'!$Z$1:$Z$99999,AC$77)+SUMIFS('FTE Detail'!$Q$1:$Q$99999,'FTE Detail'!$M$1:$M$99999,"OPID",'FTE Detail'!$I$1:$I$99999,SFPR!$B89,'FTE Detail'!$Z$1:$Z$99999,AC$77)</f>
        <v>0</v>
      </c>
      <c r="AD89" s="64">
        <f>SUMIFS('FTE Detail'!$Q$1:$Q$99999,'FTE Detail'!$M$1:$M$99999,"OPDD",'FTE Detail'!$I$1:$I$99999,SFPR!$B89,'FTE Detail'!$Z$1:$Z$99999,AD$77)+SUMIFS('FTE Detail'!$Q$1:$Q$99999,'FTE Detail'!$M$1:$M$99999,"OPID",'FTE Detail'!$I$1:$I$99999,SFPR!$B89,'FTE Detail'!$Z$1:$Z$99999,AD$77)</f>
        <v>0</v>
      </c>
      <c r="AE89" s="64">
        <f>SUMIFS('FTE Detail'!$Q$1:$Q$99999,'FTE Detail'!$M$1:$M$99999,"OPDD",'FTE Detail'!$I$1:$I$99999,SFPR!$B89,'FTE Detail'!$Z$1:$Z$99999,AE$77)+SUMIFS('FTE Detail'!$Q$1:$Q$99999,'FTE Detail'!$M$1:$M$99999,"OPID",'FTE Detail'!$I$1:$I$99999,SFPR!$B89,'FTE Detail'!$Z$1:$Z$99999,AE$77)</f>
        <v>0</v>
      </c>
      <c r="AF89" s="64">
        <f>SUMIFS('FTE Detail'!$Q$1:$Q$99999,'FTE Detail'!$M$1:$M$99999,"OPDD",'FTE Detail'!$I$1:$I$99999,SFPR!$B89,'FTE Detail'!$Z$1:$Z$99999,AF$77)+SUMIFS('FTE Detail'!$Q$1:$Q$99999,'FTE Detail'!$M$1:$M$99999,"OPID",'FTE Detail'!$I$1:$I$99999,SFPR!$B89,'FTE Detail'!$Z$1:$Z$99999,AF$77)</f>
        <v>0</v>
      </c>
    </row>
    <row r="90" spans="2:32" x14ac:dyDescent="0.3">
      <c r="B90" s="5"/>
      <c r="C90" s="36" t="e">
        <f>VLOOKUP(B90,IRN!$A$2:$B$664,2)</f>
        <v>#N/A</v>
      </c>
      <c r="G90" s="64"/>
      <c r="R90" s="64">
        <f>SUMIFS('FTE Detail'!$Q$1:$Q$99997,'FTE Detail'!$M$1:$M$99997,"PSOP",'FTE Detail'!$I$1:$I$99997,$B90,'FTE Detail'!$AC$1:$AC$99997,"FULL")</f>
        <v>0</v>
      </c>
      <c r="S90" s="64">
        <f>SUMIFS('FTE Detail'!$Q$1:$Q$99997,'FTE Detail'!$M$1:$M$99997,S$5,'FTE Detail'!$I$1:$I$99997,$B90,'FTE Detail'!$AC$1:$AC$99997,"FULL")</f>
        <v>0</v>
      </c>
      <c r="T90" s="64">
        <f>SUMIFS('FTE Detail'!$Q$1:$Q$99997,'FTE Detail'!$M$1:$M$99997,T$5,'FTE Detail'!$I$1:$I$99997,$B90,'FTE Detail'!$AC$1:$AC$99997,"PART")</f>
        <v>0</v>
      </c>
      <c r="U90" s="64">
        <f>SUMIFS('FTE Detail'!$Q$1:$Q$99997,'FTE Detail'!$M$1:$M$99997,U$5,'FTE Detail'!$I$1:$I$99997,$B90,'FTE Detail'!$AC$1:$AC$99997,"FULL")</f>
        <v>0</v>
      </c>
      <c r="V90" s="64">
        <f>SUMIFS('FTE Detail'!$Q$1:$Q$99997,'FTE Detail'!$M$1:$M$99997,V$5,'FTE Detail'!$I$1:$I$99997,$B90,'FTE Detail'!$AC$1:$AC$99997,"FULL")</f>
        <v>0</v>
      </c>
      <c r="W90" s="77">
        <f t="shared" si="25"/>
        <v>0</v>
      </c>
      <c r="X90"/>
      <c r="Y90" s="54">
        <f t="shared" si="26"/>
        <v>0</v>
      </c>
      <c r="AA90" s="64">
        <f>SUMIFS('FTE Detail'!$Q$1:$Q$99999,'FTE Detail'!$M$1:$M$99999,"OPDD",'FTE Detail'!$I$1:$I$99999,SFPR!$B90,'FTE Detail'!$Z$1:$Z$99999,AA$77)+SUMIFS('FTE Detail'!$Q$1:$Q$99999,'FTE Detail'!$M$1:$M$99999,"OPID",'FTE Detail'!$I$1:$I$99999,SFPR!$B90,'FTE Detail'!$Z$1:$Z$99999,AA$77)</f>
        <v>0</v>
      </c>
      <c r="AB90" s="64">
        <f>SUMIFS('FTE Detail'!$Q$1:$Q$99999,'FTE Detail'!$M$1:$M$99999,"OPDD",'FTE Detail'!$I$1:$I$99999,SFPR!$B90,'FTE Detail'!$Z$1:$Z$99999,AB$77)+SUMIFS('FTE Detail'!$Q$1:$Q$99999,'FTE Detail'!$M$1:$M$99999,"OPID",'FTE Detail'!$I$1:$I$99999,SFPR!$B90,'FTE Detail'!$Z$1:$Z$99999,AB$77)</f>
        <v>0</v>
      </c>
      <c r="AC90" s="64">
        <f>SUMIFS('FTE Detail'!$Q$1:$Q$99999,'FTE Detail'!$M$1:$M$99999,"OPDD",'FTE Detail'!$I$1:$I$99999,SFPR!$B90,'FTE Detail'!$Z$1:$Z$99999,AC$77)+SUMIFS('FTE Detail'!$Q$1:$Q$99999,'FTE Detail'!$M$1:$M$99999,"OPID",'FTE Detail'!$I$1:$I$99999,SFPR!$B90,'FTE Detail'!$Z$1:$Z$99999,AC$77)</f>
        <v>0</v>
      </c>
      <c r="AD90" s="64">
        <f>SUMIFS('FTE Detail'!$Q$1:$Q$99999,'FTE Detail'!$M$1:$M$99999,"OPDD",'FTE Detail'!$I$1:$I$99999,SFPR!$B90,'FTE Detail'!$Z$1:$Z$99999,AD$77)+SUMIFS('FTE Detail'!$Q$1:$Q$99999,'FTE Detail'!$M$1:$M$99999,"OPID",'FTE Detail'!$I$1:$I$99999,SFPR!$B90,'FTE Detail'!$Z$1:$Z$99999,AD$77)</f>
        <v>0</v>
      </c>
      <c r="AE90" s="64">
        <f>SUMIFS('FTE Detail'!$Q$1:$Q$99999,'FTE Detail'!$M$1:$M$99999,"OPDD",'FTE Detail'!$I$1:$I$99999,SFPR!$B90,'FTE Detail'!$Z$1:$Z$99999,AE$77)+SUMIFS('FTE Detail'!$Q$1:$Q$99999,'FTE Detail'!$M$1:$M$99999,"OPID",'FTE Detail'!$I$1:$I$99999,SFPR!$B90,'FTE Detail'!$Z$1:$Z$99999,AE$77)</f>
        <v>0</v>
      </c>
      <c r="AF90" s="64">
        <f>SUMIFS('FTE Detail'!$Q$1:$Q$99999,'FTE Detail'!$M$1:$M$99999,"OPDD",'FTE Detail'!$I$1:$I$99999,SFPR!$B90,'FTE Detail'!$Z$1:$Z$99999,AF$77)+SUMIFS('FTE Detail'!$Q$1:$Q$99999,'FTE Detail'!$M$1:$M$99999,"OPID",'FTE Detail'!$I$1:$I$99999,SFPR!$B90,'FTE Detail'!$Z$1:$Z$99999,AF$77)</f>
        <v>0</v>
      </c>
    </row>
    <row r="91" spans="2:32" x14ac:dyDescent="0.3">
      <c r="B91" s="74"/>
      <c r="C91" s="36" t="e">
        <f>VLOOKUP(B91,IRN!$A$2:$B$664,2)</f>
        <v>#N/A</v>
      </c>
      <c r="R91" s="64">
        <f>SUMIFS('FTE Detail'!$Q$1:$Q$99997,'FTE Detail'!$M$1:$M$99997,"PSOP",'FTE Detail'!$I$1:$I$99997,$B91,'FTE Detail'!$AC$1:$AC$99997,"FULL")</f>
        <v>0</v>
      </c>
      <c r="S91" s="64">
        <f>SUMIFS('FTE Detail'!$Q$1:$Q$99997,'FTE Detail'!$M$1:$M$99997,S$5,'FTE Detail'!$I$1:$I$99997,$B91,'FTE Detail'!$AC$1:$AC$99997,"FULL")</f>
        <v>0</v>
      </c>
      <c r="T91" s="64">
        <f>SUMIFS('FTE Detail'!$Q$1:$Q$99997,'FTE Detail'!$M$1:$M$99997,T$5,'FTE Detail'!$I$1:$I$99997,$B91,'FTE Detail'!$AC$1:$AC$99997,"PART")</f>
        <v>0</v>
      </c>
      <c r="U91" s="64">
        <f>SUMIFS('FTE Detail'!$Q$1:$Q$99997,'FTE Detail'!$M$1:$M$99997,U$5,'FTE Detail'!$I$1:$I$99997,$B91,'FTE Detail'!$AC$1:$AC$99997,"FULL")</f>
        <v>0</v>
      </c>
      <c r="V91" s="64">
        <f>SUMIFS('FTE Detail'!$Q$1:$Q$99997,'FTE Detail'!$M$1:$M$99997,V$5,'FTE Detail'!$I$1:$I$99997,$B91,'FTE Detail'!$AC$1:$AC$99997,"FULL")</f>
        <v>0</v>
      </c>
      <c r="W91" s="77">
        <f t="shared" ref="W91" si="27">SUM(S91:V91)</f>
        <v>0</v>
      </c>
      <c r="X91"/>
      <c r="Y91" s="54">
        <f t="shared" ref="Y91" si="28">W91-X91</f>
        <v>0</v>
      </c>
      <c r="AA91" s="64"/>
      <c r="AB91" s="64"/>
      <c r="AC91" s="64"/>
      <c r="AD91" s="64"/>
      <c r="AE91" s="64"/>
      <c r="AF91" s="64"/>
    </row>
    <row r="92" spans="2:32" x14ac:dyDescent="0.3">
      <c r="B92" s="74"/>
      <c r="R92" s="64"/>
      <c r="S92" s="64"/>
      <c r="T92" s="64"/>
      <c r="U92" s="64"/>
      <c r="V92" s="64"/>
      <c r="W92" s="77"/>
      <c r="X92" s="64"/>
      <c r="Y92" s="64"/>
      <c r="AA92" s="64"/>
      <c r="AB92" s="64"/>
      <c r="AC92" s="64"/>
      <c r="AD92" s="64"/>
      <c r="AE92" s="64"/>
      <c r="AF92" s="64"/>
    </row>
    <row r="93" spans="2:32" x14ac:dyDescent="0.3">
      <c r="B93" s="74"/>
      <c r="R93" s="77">
        <f t="shared" ref="R93:V93" si="29">SUM(R78:R91)</f>
        <v>0</v>
      </c>
      <c r="S93" s="77">
        <f t="shared" si="29"/>
        <v>0</v>
      </c>
      <c r="T93" s="77">
        <f t="shared" si="29"/>
        <v>0</v>
      </c>
      <c r="U93" s="77">
        <f t="shared" si="29"/>
        <v>0</v>
      </c>
      <c r="V93" s="77">
        <f t="shared" si="29"/>
        <v>0</v>
      </c>
      <c r="W93" s="77">
        <f>SUM(W78:W91)</f>
        <v>0</v>
      </c>
      <c r="X93" s="64">
        <f>SUM(X78:X91)</f>
        <v>0</v>
      </c>
      <c r="Y93" s="64">
        <f>SUM(Y78:Y91)</f>
        <v>0</v>
      </c>
      <c r="AA93" s="64">
        <f t="shared" ref="AA93:AF93" si="30">SUM(AA78:AA91)</f>
        <v>0</v>
      </c>
      <c r="AB93" s="64">
        <f t="shared" si="30"/>
        <v>0</v>
      </c>
      <c r="AC93" s="64">
        <f t="shared" si="30"/>
        <v>0</v>
      </c>
      <c r="AD93" s="64">
        <f t="shared" si="30"/>
        <v>0</v>
      </c>
      <c r="AE93" s="64">
        <f t="shared" si="30"/>
        <v>0</v>
      </c>
      <c r="AF93" s="64">
        <f t="shared" si="30"/>
        <v>0</v>
      </c>
    </row>
    <row r="94" spans="2:32" x14ac:dyDescent="0.3">
      <c r="B94" s="74"/>
      <c r="Y94" s="54"/>
      <c r="AA94" s="40"/>
      <c r="AB94" s="40"/>
      <c r="AC94" s="40"/>
      <c r="AD94" s="40"/>
      <c r="AE94" s="40"/>
      <c r="AF94" s="40"/>
    </row>
    <row r="95" spans="2:32" x14ac:dyDescent="0.3">
      <c r="B95" s="74"/>
      <c r="Y95" s="54"/>
      <c r="AA95" s="40"/>
      <c r="AB95" s="40"/>
      <c r="AC95" s="40"/>
      <c r="AD95" s="40"/>
      <c r="AE95" s="40"/>
      <c r="AF95" s="40"/>
    </row>
    <row r="96" spans="2:32" x14ac:dyDescent="0.3">
      <c r="B96" s="74"/>
      <c r="Y96" s="54"/>
      <c r="AA96" s="40"/>
      <c r="AB96" s="40"/>
      <c r="AC96" s="40"/>
      <c r="AD96" s="40"/>
      <c r="AE96" s="40"/>
      <c r="AF96" s="40"/>
    </row>
    <row r="97" spans="2:32" x14ac:dyDescent="0.3">
      <c r="B97" s="74"/>
      <c r="Y97" s="54"/>
      <c r="AA97" s="40"/>
      <c r="AB97" s="40"/>
      <c r="AC97" s="40"/>
      <c r="AD97" s="40"/>
      <c r="AE97" s="40"/>
      <c r="AF97" s="40"/>
    </row>
    <row r="98" spans="2:32" x14ac:dyDescent="0.3">
      <c r="B98" s="74"/>
      <c r="W98" s="40" t="s">
        <v>74</v>
      </c>
      <c r="AA98" s="40" t="s">
        <v>77</v>
      </c>
      <c r="AB98" s="40" t="s">
        <v>77</v>
      </c>
      <c r="AC98" s="40" t="s">
        <v>77</v>
      </c>
      <c r="AD98" s="40" t="s">
        <v>77</v>
      </c>
      <c r="AE98" s="40" t="s">
        <v>77</v>
      </c>
      <c r="AF98" s="40" t="s">
        <v>77</v>
      </c>
    </row>
    <row r="99" spans="2:32" ht="18" x14ac:dyDescent="0.35">
      <c r="B99" s="81" t="s">
        <v>85</v>
      </c>
      <c r="C99" s="79" t="s">
        <v>87</v>
      </c>
      <c r="D99" s="79"/>
      <c r="E99" s="79"/>
      <c r="F99" s="79"/>
      <c r="G99" s="80"/>
      <c r="H99" s="79"/>
      <c r="I99" s="79"/>
      <c r="J99" s="79"/>
      <c r="K99" s="79"/>
      <c r="L99" s="79"/>
      <c r="M99" s="79"/>
      <c r="N99" s="79"/>
      <c r="O99" s="79"/>
      <c r="P99" s="79"/>
      <c r="Q99" s="79"/>
      <c r="R99" s="49" t="s">
        <v>818</v>
      </c>
      <c r="S99" s="49" t="s">
        <v>1</v>
      </c>
      <c r="T99" s="49" t="s">
        <v>93</v>
      </c>
      <c r="U99" s="49" t="s">
        <v>94</v>
      </c>
      <c r="V99" s="49" t="s">
        <v>4</v>
      </c>
      <c r="W99" s="50" t="s">
        <v>96</v>
      </c>
      <c r="X99" s="36" t="str">
        <f>X77</f>
        <v>Jan #2</v>
      </c>
      <c r="Y99" s="36" t="s">
        <v>6</v>
      </c>
      <c r="AA99" s="40">
        <v>1</v>
      </c>
      <c r="AB99" s="40">
        <v>2</v>
      </c>
      <c r="AC99" s="40">
        <v>3</v>
      </c>
      <c r="AD99" s="40">
        <v>4</v>
      </c>
      <c r="AE99" s="40">
        <v>5</v>
      </c>
      <c r="AF99" s="40">
        <v>6</v>
      </c>
    </row>
    <row r="100" spans="2:32" x14ac:dyDescent="0.3">
      <c r="B100" s="5"/>
      <c r="C100" s="36" t="e">
        <f>VLOOKUP(B100,IRN!$A$2:$B$664,2)</f>
        <v>#N/A</v>
      </c>
      <c r="G100" s="64"/>
      <c r="R100" s="64">
        <f>SUMIFS('FTE Detail'!$Q$1:$Q$99997,'FTE Detail'!$M$1:$M$99997,"PSOP",'FTE Detail'!$R$1:$R$99997,$B100,'FTE Detail'!$AC$1:$AC$99997,"NONE")</f>
        <v>0</v>
      </c>
      <c r="S100" s="64">
        <f>SUMIFS('FTE Detail'!$Q$1:$Q$99997,'FTE Detail'!$M$1:$M$99997,S$5,'FTE Detail'!$R$1:$R$99997,$B100,'FTE Detail'!$AC$1:$AC$99997,"NONE")</f>
        <v>0</v>
      </c>
      <c r="T100" s="64">
        <f>SUMIFS('FTE Detail'!$Q$1:$Q$99997,'FTE Detail'!$M$1:$M$99997,T$5,'FTE Detail'!$R$1:$R$99997,$B100,'FTE Detail'!$AC$1:$AC$99997,"NONE")</f>
        <v>0</v>
      </c>
      <c r="U100" s="64">
        <f>SUMIFS('FTE Detail'!$Q$1:$Q$99997,'FTE Detail'!$M$1:$M$99997,U$5,'FTE Detail'!$R$1:$R$99997,$B100,'FTE Detail'!$AC$1:$AC$99997,"NONE")</f>
        <v>0</v>
      </c>
      <c r="V100" s="64">
        <f>SUMIFS('FTE Detail'!$Q$1:$Q$99997,'FTE Detail'!$M$1:$M$99997,V$5,'FTE Detail'!$R$1:$R$99997,$B100,'FTE Detail'!$AC$1:$AC$99997,"PART")</f>
        <v>0</v>
      </c>
      <c r="W100" s="77">
        <f t="shared" ref="W100:W111" si="31">SUM(S100:V100)</f>
        <v>0</v>
      </c>
      <c r="X100"/>
      <c r="Y100" s="54">
        <f t="shared" ref="Y100:Y111" si="32">W100-X100</f>
        <v>0</v>
      </c>
      <c r="AA100" s="82">
        <f>SUMIFS('FTE Detail'!$Q$2:$Q$99999,'FTE Detail'!$M$2:$M$99999,"OPDD",'FTE Detail'!$R$2:$R$99999,SFPR!$B100,'FTE Detail'!$Z$2:$Z$99999,AA$77)+SUMIFS('FTE Detail'!$Q$2:$Q$99999,'FTE Detail'!$M$2:$M$99999,"OPID",'FTE Detail'!$I$2:$I$99999,SFPR!$B100,'FTE Detail'!$Z$2:$Z$99999,AA$77)</f>
        <v>0</v>
      </c>
      <c r="AB100" s="82">
        <f>SUMIFS('FTE Detail'!$Q$2:$Q$99999,'FTE Detail'!$M$2:$M$99999,"OPDD",'FTE Detail'!$R$2:$R$99999,SFPR!$B100,'FTE Detail'!$Z$2:$Z$99999,AB$77)+SUMIFS('FTE Detail'!$Q$2:$Q$99999,'FTE Detail'!$M$2:$M$99999,"OPID",'FTE Detail'!$I$2:$I$99999,SFPR!$B100,'FTE Detail'!$Z$2:$Z$99999,AB$77)</f>
        <v>0</v>
      </c>
      <c r="AC100" s="82">
        <f>SUMIFS('FTE Detail'!$Q$2:$Q$99999,'FTE Detail'!$M$2:$M$99999,"OPDD",'FTE Detail'!$R$2:$R$99999,SFPR!$B100,'FTE Detail'!$Z$2:$Z$99999,AC$77)+SUMIFS('FTE Detail'!$Q$2:$Q$99999,'FTE Detail'!$M$2:$M$99999,"OPID",'FTE Detail'!$I$2:$I$99999,SFPR!$B100,'FTE Detail'!$Z$2:$Z$99999,AC$77)</f>
        <v>0</v>
      </c>
      <c r="AD100" s="82">
        <f>SUMIFS('FTE Detail'!$Q$2:$Q$99999,'FTE Detail'!$M$2:$M$99999,"OPDD",'FTE Detail'!$R$2:$R$99999,SFPR!$B100,'FTE Detail'!$Z$2:$Z$99999,AD$77)+SUMIFS('FTE Detail'!$Q$2:$Q$99999,'FTE Detail'!$M$2:$M$99999,"OPID",'FTE Detail'!$I$2:$I$99999,SFPR!$B100,'FTE Detail'!$Z$2:$Z$99999,AD$77)</f>
        <v>0</v>
      </c>
      <c r="AE100" s="82">
        <f>SUMIFS('FTE Detail'!$Q$2:$Q$99999,'FTE Detail'!$M$2:$M$99999,"OPDD",'FTE Detail'!$R$2:$R$99999,SFPR!$B100,'FTE Detail'!$Z$2:$Z$99999,AE$77)+SUMIFS('FTE Detail'!$Q$2:$Q$99999,'FTE Detail'!$M$2:$M$99999,"OPID",'FTE Detail'!$I$2:$I$99999,SFPR!$B100,'FTE Detail'!$Z$2:$Z$99999,AE$77)</f>
        <v>0</v>
      </c>
      <c r="AF100" s="82">
        <f>SUMIFS('FTE Detail'!$Q$2:$Q$99999,'FTE Detail'!$M$2:$M$99999,"OPDD",'FTE Detail'!$R$2:$R$99999,SFPR!$B100,'FTE Detail'!$Z$2:$Z$99999,AF$77)+SUMIFS('FTE Detail'!$Q$2:$Q$99999,'FTE Detail'!$M$2:$M$99999,"OPID",'FTE Detail'!$I$2:$I$99999,SFPR!$B100,'FTE Detail'!$Z$2:$Z$99999,AF$77)</f>
        <v>0</v>
      </c>
    </row>
    <row r="101" spans="2:32" x14ac:dyDescent="0.3">
      <c r="B101" s="5"/>
      <c r="C101" s="36" t="e">
        <f>VLOOKUP(B101,IRN!$A$2:$B$664,2)</f>
        <v>#N/A</v>
      </c>
      <c r="G101" s="64"/>
      <c r="R101" s="64">
        <f>SUMIFS('FTE Detail'!$Q$1:$Q$99997,'FTE Detail'!$M$1:$M$99997,"PSOP",'FTE Detail'!$R$1:$R$99997,$B101,'FTE Detail'!$AC$1:$AC$99997,"NONE")</f>
        <v>0</v>
      </c>
      <c r="S101" s="64">
        <f>SUMIFS('FTE Detail'!$Q$1:$Q$99997,'FTE Detail'!$M$1:$M$99997,S$5,'FTE Detail'!$R$1:$R$99997,$B101,'FTE Detail'!$AC$1:$AC$99997,"NONE")</f>
        <v>0</v>
      </c>
      <c r="T101" s="64">
        <f>SUMIFS('FTE Detail'!$Q$1:$Q$99997,'FTE Detail'!$M$1:$M$99997,T$5,'FTE Detail'!$R$1:$R$99997,$B101,'FTE Detail'!$AC$1:$AC$99997,"NONE")</f>
        <v>0</v>
      </c>
      <c r="U101" s="64">
        <f>SUMIFS('FTE Detail'!$Q$1:$Q$99997,'FTE Detail'!$M$1:$M$99997,U$5,'FTE Detail'!$R$1:$R$99997,$B101,'FTE Detail'!$AC$1:$AC$99997,"NONE")</f>
        <v>0</v>
      </c>
      <c r="V101" s="64">
        <f>SUMIFS('FTE Detail'!$Q$1:$Q$99997,'FTE Detail'!$M$1:$M$99997,V$5,'FTE Detail'!$R$1:$R$99997,$B101,'FTE Detail'!$AC$1:$AC$99997,"PART")</f>
        <v>0</v>
      </c>
      <c r="W101" s="77">
        <f t="shared" si="31"/>
        <v>0</v>
      </c>
      <c r="X101"/>
      <c r="Y101" s="54">
        <f t="shared" si="32"/>
        <v>0</v>
      </c>
      <c r="AA101" s="82">
        <f>SUMIFS('FTE Detail'!$Q$2:$Q$99999,'FTE Detail'!$M$2:$M$99999,"OPDD",'FTE Detail'!$R$2:$R$99999,SFPR!$B101,'FTE Detail'!$Z$2:$Z$99999,AA$77)+SUMIFS('FTE Detail'!$Q$2:$Q$99999,'FTE Detail'!$M$2:$M$99999,"OPID",'FTE Detail'!$I$2:$I$99999,SFPR!$B101,'FTE Detail'!$Z$2:$Z$99999,AA$77)</f>
        <v>0</v>
      </c>
      <c r="AB101" s="82">
        <f>SUMIFS('FTE Detail'!$Q$2:$Q$99999,'FTE Detail'!$M$2:$M$99999,"OPDD",'FTE Detail'!$R$2:$R$99999,SFPR!$B101,'FTE Detail'!$Z$2:$Z$99999,AB$77)+SUMIFS('FTE Detail'!$Q$2:$Q$99999,'FTE Detail'!$M$2:$M$99999,"OPID",'FTE Detail'!$I$2:$I$99999,SFPR!$B101,'FTE Detail'!$Z$2:$Z$99999,AB$77)</f>
        <v>0</v>
      </c>
      <c r="AC101" s="82">
        <f>SUMIFS('FTE Detail'!$Q$2:$Q$99999,'FTE Detail'!$M$2:$M$99999,"OPDD",'FTE Detail'!$R$2:$R$99999,SFPR!$B101,'FTE Detail'!$Z$2:$Z$99999,AC$77)+SUMIFS('FTE Detail'!$Q$2:$Q$99999,'FTE Detail'!$M$2:$M$99999,"OPID",'FTE Detail'!$I$2:$I$99999,SFPR!$B101,'FTE Detail'!$Z$2:$Z$99999,AC$77)</f>
        <v>0</v>
      </c>
      <c r="AD101" s="82">
        <f>SUMIFS('FTE Detail'!$Q$2:$Q$99999,'FTE Detail'!$M$2:$M$99999,"OPDD",'FTE Detail'!$R$2:$R$99999,SFPR!$B101,'FTE Detail'!$Z$2:$Z$99999,AD$77)+SUMIFS('FTE Detail'!$Q$2:$Q$99999,'FTE Detail'!$M$2:$M$99999,"OPID",'FTE Detail'!$I$2:$I$99999,SFPR!$B101,'FTE Detail'!$Z$2:$Z$99999,AD$77)</f>
        <v>0</v>
      </c>
      <c r="AE101" s="82">
        <f>SUMIFS('FTE Detail'!$Q$2:$Q$99999,'FTE Detail'!$M$2:$M$99999,"OPDD",'FTE Detail'!$R$2:$R$99999,SFPR!$B101,'FTE Detail'!$Z$2:$Z$99999,AE$77)+SUMIFS('FTE Detail'!$Q$2:$Q$99999,'FTE Detail'!$M$2:$M$99999,"OPID",'FTE Detail'!$I$2:$I$99999,SFPR!$B101,'FTE Detail'!$Z$2:$Z$99999,AE$77)</f>
        <v>0</v>
      </c>
      <c r="AF101" s="82">
        <f>SUMIFS('FTE Detail'!$Q$2:$Q$99999,'FTE Detail'!$M$2:$M$99999,"OPDD",'FTE Detail'!$R$2:$R$99999,SFPR!$B101,'FTE Detail'!$Z$2:$Z$99999,AF$77)+SUMIFS('FTE Detail'!$Q$2:$Q$99999,'FTE Detail'!$M$2:$M$99999,"OPID",'FTE Detail'!$I$2:$I$99999,SFPR!$B101,'FTE Detail'!$Z$2:$Z$99999,AF$77)</f>
        <v>0</v>
      </c>
    </row>
    <row r="102" spans="2:32" x14ac:dyDescent="0.3">
      <c r="B102" s="5"/>
      <c r="C102" s="36" t="e">
        <f>VLOOKUP(B102,IRN!$A$2:$B$664,2)</f>
        <v>#N/A</v>
      </c>
      <c r="G102" s="64"/>
      <c r="R102" s="64">
        <f>SUMIFS('FTE Detail'!$Q$1:$Q$99997,'FTE Detail'!$M$1:$M$99997,"PSOP",'FTE Detail'!$R$1:$R$99997,$B102,'FTE Detail'!$AC$1:$AC$99997,"NONE")</f>
        <v>0</v>
      </c>
      <c r="S102" s="64">
        <f>SUMIFS('FTE Detail'!$Q$1:$Q$99997,'FTE Detail'!$M$1:$M$99997,S$5,'FTE Detail'!$R$1:$R$99997,$B102,'FTE Detail'!$AC$1:$AC$99997,"NONE")</f>
        <v>0</v>
      </c>
      <c r="T102" s="64">
        <f>SUMIFS('FTE Detail'!$Q$1:$Q$99997,'FTE Detail'!$M$1:$M$99997,T$5,'FTE Detail'!$R$1:$R$99997,$B102,'FTE Detail'!$AC$1:$AC$99997,"NONE")</f>
        <v>0</v>
      </c>
      <c r="U102" s="64">
        <f>SUMIFS('FTE Detail'!$Q$1:$Q$99997,'FTE Detail'!$M$1:$M$99997,U$5,'FTE Detail'!$R$1:$R$99997,$B102,'FTE Detail'!$AC$1:$AC$99997,"NONE")</f>
        <v>0</v>
      </c>
      <c r="V102" s="64">
        <f>SUMIFS('FTE Detail'!$Q$1:$Q$99997,'FTE Detail'!$M$1:$M$99997,V$5,'FTE Detail'!$R$1:$R$99997,$B102,'FTE Detail'!$AC$1:$AC$99997,"PART")</f>
        <v>0</v>
      </c>
      <c r="W102" s="77">
        <f t="shared" si="31"/>
        <v>0</v>
      </c>
      <c r="X102"/>
      <c r="Y102" s="54">
        <f t="shared" si="32"/>
        <v>0</v>
      </c>
      <c r="AA102" s="82">
        <f>SUMIFS('FTE Detail'!$Q$2:$Q$99999,'FTE Detail'!$M$2:$M$99999,"OPDD",'FTE Detail'!$R$2:$R$99999,SFPR!$B102,'FTE Detail'!$Z$2:$Z$99999,AA$77)+SUMIFS('FTE Detail'!$Q$2:$Q$99999,'FTE Detail'!$M$2:$M$99999,"OPID",'FTE Detail'!$I$2:$I$99999,SFPR!$B102,'FTE Detail'!$Z$2:$Z$99999,AA$77)</f>
        <v>0</v>
      </c>
      <c r="AB102" s="82">
        <f>SUMIFS('FTE Detail'!$Q$2:$Q$99999,'FTE Detail'!$M$2:$M$99999,"OPDD",'FTE Detail'!$R$2:$R$99999,SFPR!$B102,'FTE Detail'!$Z$2:$Z$99999,AB$77)+SUMIFS('FTE Detail'!$Q$2:$Q$99999,'FTE Detail'!$M$2:$M$99999,"OPID",'FTE Detail'!$I$2:$I$99999,SFPR!$B102,'FTE Detail'!$Z$2:$Z$99999,AB$77)</f>
        <v>0</v>
      </c>
      <c r="AC102" s="82">
        <f>SUMIFS('FTE Detail'!$Q$2:$Q$99999,'FTE Detail'!$M$2:$M$99999,"OPDD",'FTE Detail'!$R$2:$R$99999,SFPR!$B102,'FTE Detail'!$Z$2:$Z$99999,AC$77)+SUMIFS('FTE Detail'!$Q$2:$Q$99999,'FTE Detail'!$M$2:$M$99999,"OPID",'FTE Detail'!$I$2:$I$99999,SFPR!$B102,'FTE Detail'!$Z$2:$Z$99999,AC$77)</f>
        <v>0</v>
      </c>
      <c r="AD102" s="82">
        <f>SUMIFS('FTE Detail'!$Q$2:$Q$99999,'FTE Detail'!$M$2:$M$99999,"OPDD",'FTE Detail'!$R$2:$R$99999,SFPR!$B102,'FTE Detail'!$Z$2:$Z$99999,AD$77)+SUMIFS('FTE Detail'!$Q$2:$Q$99999,'FTE Detail'!$M$2:$M$99999,"OPID",'FTE Detail'!$I$2:$I$99999,SFPR!$B102,'FTE Detail'!$Z$2:$Z$99999,AD$77)</f>
        <v>0</v>
      </c>
      <c r="AE102" s="82">
        <f>SUMIFS('FTE Detail'!$Q$2:$Q$99999,'FTE Detail'!$M$2:$M$99999,"OPDD",'FTE Detail'!$R$2:$R$99999,SFPR!$B102,'FTE Detail'!$Z$2:$Z$99999,AE$77)+SUMIFS('FTE Detail'!$Q$2:$Q$99999,'FTE Detail'!$M$2:$M$99999,"OPID",'FTE Detail'!$I$2:$I$99999,SFPR!$B102,'FTE Detail'!$Z$2:$Z$99999,AE$77)</f>
        <v>0</v>
      </c>
      <c r="AF102" s="82">
        <f>SUMIFS('FTE Detail'!$Q$2:$Q$99999,'FTE Detail'!$M$2:$M$99999,"OPDD",'FTE Detail'!$R$2:$R$99999,SFPR!$B102,'FTE Detail'!$Z$2:$Z$99999,AF$77)+SUMIFS('FTE Detail'!$Q$2:$Q$99999,'FTE Detail'!$M$2:$M$99999,"OPID",'FTE Detail'!$I$2:$I$99999,SFPR!$B102,'FTE Detail'!$Z$2:$Z$99999,AF$77)</f>
        <v>0</v>
      </c>
    </row>
    <row r="103" spans="2:32" x14ac:dyDescent="0.3">
      <c r="B103" s="5"/>
      <c r="C103" s="36" t="e">
        <f>VLOOKUP(B103,IRN!$A$2:$B$664,2)</f>
        <v>#N/A</v>
      </c>
      <c r="G103" s="64"/>
      <c r="R103" s="64">
        <f>SUMIFS('FTE Detail'!$Q$1:$Q$99997,'FTE Detail'!$M$1:$M$99997,"PSOP",'FTE Detail'!$R$1:$R$99997,$B103,'FTE Detail'!$AC$1:$AC$99997,"NONE")</f>
        <v>0</v>
      </c>
      <c r="S103" s="64">
        <f>SUMIFS('FTE Detail'!$Q$1:$Q$99997,'FTE Detail'!$M$1:$M$99997,S$5,'FTE Detail'!$R$1:$R$99997,$B103,'FTE Detail'!$AC$1:$AC$99997,"NONE")</f>
        <v>0</v>
      </c>
      <c r="T103" s="64">
        <f>SUMIFS('FTE Detail'!$Q$1:$Q$99997,'FTE Detail'!$M$1:$M$99997,T$5,'FTE Detail'!$R$1:$R$99997,$B103,'FTE Detail'!$AC$1:$AC$99997,"NONE")</f>
        <v>0</v>
      </c>
      <c r="U103" s="64">
        <f>SUMIFS('FTE Detail'!$Q$1:$Q$99997,'FTE Detail'!$M$1:$M$99997,U$5,'FTE Detail'!$R$1:$R$99997,$B103,'FTE Detail'!$AC$1:$AC$99997,"NONE")</f>
        <v>0</v>
      </c>
      <c r="V103" s="64">
        <f>SUMIFS('FTE Detail'!$Q$1:$Q$99997,'FTE Detail'!$M$1:$M$99997,V$5,'FTE Detail'!$R$1:$R$99997,$B103,'FTE Detail'!$AC$1:$AC$99997,"PART")</f>
        <v>0</v>
      </c>
      <c r="W103" s="77">
        <f t="shared" si="31"/>
        <v>0</v>
      </c>
      <c r="X103"/>
      <c r="Y103" s="54">
        <f t="shared" si="32"/>
        <v>0</v>
      </c>
      <c r="AA103" s="82">
        <f>SUMIFS('FTE Detail'!$Q$2:$Q$99999,'FTE Detail'!$M$2:$M$99999,"OPDD",'FTE Detail'!$R$2:$R$99999,SFPR!$B103,'FTE Detail'!$Z$2:$Z$99999,AA$77)+SUMIFS('FTE Detail'!$Q$2:$Q$99999,'FTE Detail'!$M$2:$M$99999,"OPID",'FTE Detail'!$I$2:$I$99999,SFPR!$B103,'FTE Detail'!$Z$2:$Z$99999,AA$77)</f>
        <v>0</v>
      </c>
      <c r="AB103" s="82">
        <f>SUMIFS('FTE Detail'!$Q$2:$Q$99999,'FTE Detail'!$M$2:$M$99999,"OPDD",'FTE Detail'!$R$2:$R$99999,SFPR!$B103,'FTE Detail'!$Z$2:$Z$99999,AB$77)+SUMIFS('FTE Detail'!$Q$2:$Q$99999,'FTE Detail'!$M$2:$M$99999,"OPID",'FTE Detail'!$I$2:$I$99999,SFPR!$B103,'FTE Detail'!$Z$2:$Z$99999,AB$77)</f>
        <v>0</v>
      </c>
      <c r="AC103" s="82">
        <f>SUMIFS('FTE Detail'!$Q$2:$Q$99999,'FTE Detail'!$M$2:$M$99999,"OPDD",'FTE Detail'!$R$2:$R$99999,SFPR!$B103,'FTE Detail'!$Z$2:$Z$99999,AC$77)+SUMIFS('FTE Detail'!$Q$2:$Q$99999,'FTE Detail'!$M$2:$M$99999,"OPID",'FTE Detail'!$I$2:$I$99999,SFPR!$B103,'FTE Detail'!$Z$2:$Z$99999,AC$77)</f>
        <v>0</v>
      </c>
      <c r="AD103" s="82">
        <f>SUMIFS('FTE Detail'!$Q$2:$Q$99999,'FTE Detail'!$M$2:$M$99999,"OPDD",'FTE Detail'!$R$2:$R$99999,SFPR!$B103,'FTE Detail'!$Z$2:$Z$99999,AD$77)+SUMIFS('FTE Detail'!$Q$2:$Q$99999,'FTE Detail'!$M$2:$M$99999,"OPID",'FTE Detail'!$I$2:$I$99999,SFPR!$B103,'FTE Detail'!$Z$2:$Z$99999,AD$77)</f>
        <v>0</v>
      </c>
      <c r="AE103" s="82">
        <f>SUMIFS('FTE Detail'!$Q$2:$Q$99999,'FTE Detail'!$M$2:$M$99999,"OPDD",'FTE Detail'!$R$2:$R$99999,SFPR!$B103,'FTE Detail'!$Z$2:$Z$99999,AE$77)+SUMIFS('FTE Detail'!$Q$2:$Q$99999,'FTE Detail'!$M$2:$M$99999,"OPID",'FTE Detail'!$I$2:$I$99999,SFPR!$B103,'FTE Detail'!$Z$2:$Z$99999,AE$77)</f>
        <v>0</v>
      </c>
      <c r="AF103" s="82">
        <f>SUMIFS('FTE Detail'!$Q$2:$Q$99999,'FTE Detail'!$M$2:$M$99999,"OPDD",'FTE Detail'!$R$2:$R$99999,SFPR!$B103,'FTE Detail'!$Z$2:$Z$99999,AF$77)+SUMIFS('FTE Detail'!$Q$2:$Q$99999,'FTE Detail'!$M$2:$M$99999,"OPID",'FTE Detail'!$I$2:$I$99999,SFPR!$B103,'FTE Detail'!$Z$2:$Z$99999,AF$77)</f>
        <v>0</v>
      </c>
    </row>
    <row r="104" spans="2:32" x14ac:dyDescent="0.3">
      <c r="B104" s="5"/>
      <c r="C104" s="36" t="e">
        <f>VLOOKUP(B104,IRN!$A$2:$B$664,2)</f>
        <v>#N/A</v>
      </c>
      <c r="G104" s="64"/>
      <c r="R104" s="64">
        <f>SUMIFS('FTE Detail'!$Q$1:$Q$99997,'FTE Detail'!$M$1:$M$99997,"PSOP",'FTE Detail'!$R$1:$R$99997,$B104,'FTE Detail'!$AC$1:$AC$99997,"NONE")</f>
        <v>0</v>
      </c>
      <c r="S104" s="64">
        <f>SUMIFS('FTE Detail'!$Q$1:$Q$99997,'FTE Detail'!$M$1:$M$99997,S$5,'FTE Detail'!$R$1:$R$99997,$B104,'FTE Detail'!$AC$1:$AC$99997,"NONE")</f>
        <v>0</v>
      </c>
      <c r="T104" s="64">
        <f>SUMIFS('FTE Detail'!$Q$1:$Q$99997,'FTE Detail'!$M$1:$M$99997,T$5,'FTE Detail'!$R$1:$R$99997,$B104,'FTE Detail'!$AC$1:$AC$99997,"NONE")</f>
        <v>0</v>
      </c>
      <c r="U104" s="64">
        <f>SUMIFS('FTE Detail'!$Q$1:$Q$99997,'FTE Detail'!$M$1:$M$99997,U$5,'FTE Detail'!$R$1:$R$99997,$B104,'FTE Detail'!$AC$1:$AC$99997,"NONE")</f>
        <v>0</v>
      </c>
      <c r="V104" s="64">
        <f>SUMIFS('FTE Detail'!$Q$1:$Q$99997,'FTE Detail'!$M$1:$M$99997,V$5,'FTE Detail'!$R$1:$R$99997,$B104,'FTE Detail'!$AC$1:$AC$99997,"PART")</f>
        <v>0</v>
      </c>
      <c r="W104" s="77">
        <f t="shared" si="31"/>
        <v>0</v>
      </c>
      <c r="X104"/>
      <c r="Y104" s="54">
        <f t="shared" si="32"/>
        <v>0</v>
      </c>
      <c r="AA104" s="82">
        <f>SUMIFS('FTE Detail'!$Q$2:$Q$99999,'FTE Detail'!$M$2:$M$99999,"OPDD",'FTE Detail'!$R$2:$R$99999,SFPR!$B104,'FTE Detail'!$Z$2:$Z$99999,AA$77)+SUMIFS('FTE Detail'!$Q$2:$Q$99999,'FTE Detail'!$M$2:$M$99999,"OPID",'FTE Detail'!$I$2:$I$99999,SFPR!$B104,'FTE Detail'!$Z$2:$Z$99999,AA$77)</f>
        <v>0</v>
      </c>
      <c r="AB104" s="82">
        <f>SUMIFS('FTE Detail'!$Q$2:$Q$99999,'FTE Detail'!$M$2:$M$99999,"OPDD",'FTE Detail'!$R$2:$R$99999,SFPR!$B104,'FTE Detail'!$Z$2:$Z$99999,AB$77)+SUMIFS('FTE Detail'!$Q$2:$Q$99999,'FTE Detail'!$M$2:$M$99999,"OPID",'FTE Detail'!$I$2:$I$99999,SFPR!$B104,'FTE Detail'!$Z$2:$Z$99999,AB$77)</f>
        <v>0</v>
      </c>
      <c r="AC104" s="82">
        <f>SUMIFS('FTE Detail'!$Q$2:$Q$99999,'FTE Detail'!$M$2:$M$99999,"OPDD",'FTE Detail'!$R$2:$R$99999,SFPR!$B104,'FTE Detail'!$Z$2:$Z$99999,AC$77)+SUMIFS('FTE Detail'!$Q$2:$Q$99999,'FTE Detail'!$M$2:$M$99999,"OPID",'FTE Detail'!$I$2:$I$99999,SFPR!$B104,'FTE Detail'!$Z$2:$Z$99999,AC$77)</f>
        <v>0</v>
      </c>
      <c r="AD104" s="82">
        <f>SUMIFS('FTE Detail'!$Q$2:$Q$99999,'FTE Detail'!$M$2:$M$99999,"OPDD",'FTE Detail'!$R$2:$R$99999,SFPR!$B104,'FTE Detail'!$Z$2:$Z$99999,AD$77)+SUMIFS('FTE Detail'!$Q$2:$Q$99999,'FTE Detail'!$M$2:$M$99999,"OPID",'FTE Detail'!$I$2:$I$99999,SFPR!$B104,'FTE Detail'!$Z$2:$Z$99999,AD$77)</f>
        <v>0</v>
      </c>
      <c r="AE104" s="82">
        <f>SUMIFS('FTE Detail'!$Q$2:$Q$99999,'FTE Detail'!$M$2:$M$99999,"OPDD",'FTE Detail'!$R$2:$R$99999,SFPR!$B104,'FTE Detail'!$Z$2:$Z$99999,AE$77)+SUMIFS('FTE Detail'!$Q$2:$Q$99999,'FTE Detail'!$M$2:$M$99999,"OPID",'FTE Detail'!$I$2:$I$99999,SFPR!$B104,'FTE Detail'!$Z$2:$Z$99999,AE$77)</f>
        <v>0</v>
      </c>
      <c r="AF104" s="82">
        <f>SUMIFS('FTE Detail'!$Q$2:$Q$99999,'FTE Detail'!$M$2:$M$99999,"OPDD",'FTE Detail'!$R$2:$R$99999,SFPR!$B104,'FTE Detail'!$Z$2:$Z$99999,AF$77)+SUMIFS('FTE Detail'!$Q$2:$Q$99999,'FTE Detail'!$M$2:$M$99999,"OPID",'FTE Detail'!$I$2:$I$99999,SFPR!$B104,'FTE Detail'!$Z$2:$Z$99999,AF$77)</f>
        <v>0</v>
      </c>
    </row>
    <row r="105" spans="2:32" x14ac:dyDescent="0.3">
      <c r="B105" s="5"/>
      <c r="C105" s="36" t="e">
        <f>VLOOKUP(B105,IRN!$A$2:$B$664,2)</f>
        <v>#N/A</v>
      </c>
      <c r="G105" s="64"/>
      <c r="R105" s="64">
        <f>SUMIFS('FTE Detail'!$Q$1:$Q$99997,'FTE Detail'!$M$1:$M$99997,"PSOP",'FTE Detail'!$R$1:$R$99997,$B105,'FTE Detail'!$AC$1:$AC$99997,"NONE")</f>
        <v>0</v>
      </c>
      <c r="S105" s="64">
        <f>SUMIFS('FTE Detail'!$Q$1:$Q$99997,'FTE Detail'!$M$1:$M$99997,S$5,'FTE Detail'!$R$1:$R$99997,$B105,'FTE Detail'!$AC$1:$AC$99997,"NONE")</f>
        <v>0</v>
      </c>
      <c r="T105" s="64">
        <f>SUMIFS('FTE Detail'!$Q$1:$Q$99997,'FTE Detail'!$M$1:$M$99997,T$5,'FTE Detail'!$R$1:$R$99997,$B105,'FTE Detail'!$AC$1:$AC$99997,"NONE")</f>
        <v>0</v>
      </c>
      <c r="U105" s="64">
        <f>SUMIFS('FTE Detail'!$Q$1:$Q$99997,'FTE Detail'!$M$1:$M$99997,U$5,'FTE Detail'!$R$1:$R$99997,$B105,'FTE Detail'!$AC$1:$AC$99997,"NONE")</f>
        <v>0</v>
      </c>
      <c r="V105" s="64">
        <f>SUMIFS('FTE Detail'!$Q$1:$Q$99997,'FTE Detail'!$M$1:$M$99997,V$5,'FTE Detail'!$R$1:$R$99997,$B105,'FTE Detail'!$AC$1:$AC$99997,"PART")</f>
        <v>0</v>
      </c>
      <c r="W105" s="77">
        <f t="shared" si="31"/>
        <v>0</v>
      </c>
      <c r="X105"/>
      <c r="Y105" s="54">
        <f t="shared" si="32"/>
        <v>0</v>
      </c>
      <c r="AA105" s="82">
        <f>SUMIFS('FTE Detail'!$Q$2:$Q$99999,'FTE Detail'!$M$2:$M$99999,"OPDD",'FTE Detail'!$R$2:$R$99999,SFPR!$B105,'FTE Detail'!$Z$2:$Z$99999,AA$77)+SUMIFS('FTE Detail'!$Q$2:$Q$99999,'FTE Detail'!$M$2:$M$99999,"OPID",'FTE Detail'!$I$2:$I$99999,SFPR!$B105,'FTE Detail'!$Z$2:$Z$99999,AA$77)</f>
        <v>0</v>
      </c>
      <c r="AB105" s="82">
        <f>SUMIFS('FTE Detail'!$Q$2:$Q$99999,'FTE Detail'!$M$2:$M$99999,"OPDD",'FTE Detail'!$R$2:$R$99999,SFPR!$B105,'FTE Detail'!$Z$2:$Z$99999,AB$77)+SUMIFS('FTE Detail'!$Q$2:$Q$99999,'FTE Detail'!$M$2:$M$99999,"OPID",'FTE Detail'!$I$2:$I$99999,SFPR!$B105,'FTE Detail'!$Z$2:$Z$99999,AB$77)</f>
        <v>0</v>
      </c>
      <c r="AC105" s="82">
        <f>SUMIFS('FTE Detail'!$Q$2:$Q$99999,'FTE Detail'!$M$2:$M$99999,"OPDD",'FTE Detail'!$R$2:$R$99999,SFPR!$B105,'FTE Detail'!$Z$2:$Z$99999,AC$77)+SUMIFS('FTE Detail'!$Q$2:$Q$99999,'FTE Detail'!$M$2:$M$99999,"OPID",'FTE Detail'!$I$2:$I$99999,SFPR!$B105,'FTE Detail'!$Z$2:$Z$99999,AC$77)</f>
        <v>0</v>
      </c>
      <c r="AD105" s="82">
        <f>SUMIFS('FTE Detail'!$Q$2:$Q$99999,'FTE Detail'!$M$2:$M$99999,"OPDD",'FTE Detail'!$R$2:$R$99999,SFPR!$B105,'FTE Detail'!$Z$2:$Z$99999,AD$77)+SUMIFS('FTE Detail'!$Q$2:$Q$99999,'FTE Detail'!$M$2:$M$99999,"OPID",'FTE Detail'!$I$2:$I$99999,SFPR!$B105,'FTE Detail'!$Z$2:$Z$99999,AD$77)</f>
        <v>0</v>
      </c>
      <c r="AE105" s="82">
        <f>SUMIFS('FTE Detail'!$Q$2:$Q$99999,'FTE Detail'!$M$2:$M$99999,"OPDD",'FTE Detail'!$R$2:$R$99999,SFPR!$B105,'FTE Detail'!$Z$2:$Z$99999,AE$77)+SUMIFS('FTE Detail'!$Q$2:$Q$99999,'FTE Detail'!$M$2:$M$99999,"OPID",'FTE Detail'!$I$2:$I$99999,SFPR!$B105,'FTE Detail'!$Z$2:$Z$99999,AE$77)</f>
        <v>0</v>
      </c>
      <c r="AF105" s="82">
        <f>SUMIFS('FTE Detail'!$Q$2:$Q$99999,'FTE Detail'!$M$2:$M$99999,"OPDD",'FTE Detail'!$R$2:$R$99999,SFPR!$B105,'FTE Detail'!$Z$2:$Z$99999,AF$77)+SUMIFS('FTE Detail'!$Q$2:$Q$99999,'FTE Detail'!$M$2:$M$99999,"OPID",'FTE Detail'!$I$2:$I$99999,SFPR!$B105,'FTE Detail'!$Z$2:$Z$99999,AF$77)</f>
        <v>0</v>
      </c>
    </row>
    <row r="106" spans="2:32" x14ac:dyDescent="0.3">
      <c r="B106" s="5"/>
      <c r="C106" s="36" t="e">
        <f>VLOOKUP(B106,IRN!$A$2:$B$664,2)</f>
        <v>#N/A</v>
      </c>
      <c r="G106" s="64"/>
      <c r="R106" s="64">
        <f>SUMIFS('FTE Detail'!$Q$1:$Q$99997,'FTE Detail'!$M$1:$M$99997,"PSOP",'FTE Detail'!$R$1:$R$99997,$B106,'FTE Detail'!$AC$1:$AC$99997,"NONE")</f>
        <v>0</v>
      </c>
      <c r="S106" s="64">
        <f>SUMIFS('FTE Detail'!$Q$1:$Q$99997,'FTE Detail'!$M$1:$M$99997,S$5,'FTE Detail'!$R$1:$R$99997,$B106,'FTE Detail'!$AC$1:$AC$99997,"NONE")</f>
        <v>0</v>
      </c>
      <c r="T106" s="64">
        <f>SUMIFS('FTE Detail'!$Q$1:$Q$99997,'FTE Detail'!$M$1:$M$99997,T$5,'FTE Detail'!$R$1:$R$99997,$B106,'FTE Detail'!$AC$1:$AC$99997,"NONE")</f>
        <v>0</v>
      </c>
      <c r="U106" s="64">
        <f>SUMIFS('FTE Detail'!$Q$1:$Q$99997,'FTE Detail'!$M$1:$M$99997,U$5,'FTE Detail'!$R$1:$R$99997,$B106,'FTE Detail'!$AC$1:$AC$99997,"NONE")</f>
        <v>0</v>
      </c>
      <c r="V106" s="64">
        <f>SUMIFS('FTE Detail'!$Q$1:$Q$99997,'FTE Detail'!$M$1:$M$99997,V$5,'FTE Detail'!$R$1:$R$99997,$B106,'FTE Detail'!$AC$1:$AC$99997,"PART")</f>
        <v>0</v>
      </c>
      <c r="W106" s="77">
        <f t="shared" si="31"/>
        <v>0</v>
      </c>
      <c r="X106"/>
      <c r="Y106" s="54">
        <f t="shared" si="32"/>
        <v>0</v>
      </c>
      <c r="AA106" s="82">
        <f>SUMIFS('FTE Detail'!$Q$2:$Q$99999,'FTE Detail'!$M$2:$M$99999,"OPDD",'FTE Detail'!$R$2:$R$99999,SFPR!$B106,'FTE Detail'!$Z$2:$Z$99999,AA$77)+SUMIFS('FTE Detail'!$Q$2:$Q$99999,'FTE Detail'!$M$2:$M$99999,"OPID",'FTE Detail'!$I$2:$I$99999,SFPR!$B106,'FTE Detail'!$Z$2:$Z$99999,AA$77)</f>
        <v>0</v>
      </c>
      <c r="AB106" s="82">
        <f>SUMIFS('FTE Detail'!$Q$2:$Q$99999,'FTE Detail'!$M$2:$M$99999,"OPDD",'FTE Detail'!$R$2:$R$99999,SFPR!$B106,'FTE Detail'!$Z$2:$Z$99999,AB$77)+SUMIFS('FTE Detail'!$Q$2:$Q$99999,'FTE Detail'!$M$2:$M$99999,"OPID",'FTE Detail'!$I$2:$I$99999,SFPR!$B106,'FTE Detail'!$Z$2:$Z$99999,AB$77)</f>
        <v>0</v>
      </c>
      <c r="AC106" s="82">
        <f>SUMIFS('FTE Detail'!$Q$2:$Q$99999,'FTE Detail'!$M$2:$M$99999,"OPDD",'FTE Detail'!$R$2:$R$99999,SFPR!$B106,'FTE Detail'!$Z$2:$Z$99999,AC$77)+SUMIFS('FTE Detail'!$Q$2:$Q$99999,'FTE Detail'!$M$2:$M$99999,"OPID",'FTE Detail'!$I$2:$I$99999,SFPR!$B106,'FTE Detail'!$Z$2:$Z$99999,AC$77)</f>
        <v>0</v>
      </c>
      <c r="AD106" s="82">
        <f>SUMIFS('FTE Detail'!$Q$2:$Q$99999,'FTE Detail'!$M$2:$M$99999,"OPDD",'FTE Detail'!$R$2:$R$99999,SFPR!$B106,'FTE Detail'!$Z$2:$Z$99999,AD$77)+SUMIFS('FTE Detail'!$Q$2:$Q$99999,'FTE Detail'!$M$2:$M$99999,"OPID",'FTE Detail'!$I$2:$I$99999,SFPR!$B106,'FTE Detail'!$Z$2:$Z$99999,AD$77)</f>
        <v>0</v>
      </c>
      <c r="AE106" s="82">
        <f>SUMIFS('FTE Detail'!$Q$2:$Q$99999,'FTE Detail'!$M$2:$M$99999,"OPDD",'FTE Detail'!$R$2:$R$99999,SFPR!$B106,'FTE Detail'!$Z$2:$Z$99999,AE$77)+SUMIFS('FTE Detail'!$Q$2:$Q$99999,'FTE Detail'!$M$2:$M$99999,"OPID",'FTE Detail'!$I$2:$I$99999,SFPR!$B106,'FTE Detail'!$Z$2:$Z$99999,AE$77)</f>
        <v>0</v>
      </c>
      <c r="AF106" s="82">
        <f>SUMIFS('FTE Detail'!$Q$2:$Q$99999,'FTE Detail'!$M$2:$M$99999,"OPDD",'FTE Detail'!$R$2:$R$99999,SFPR!$B106,'FTE Detail'!$Z$2:$Z$99999,AF$77)+SUMIFS('FTE Detail'!$Q$2:$Q$99999,'FTE Detail'!$M$2:$M$99999,"OPID",'FTE Detail'!$I$2:$I$99999,SFPR!$B106,'FTE Detail'!$Z$2:$Z$99999,AF$77)</f>
        <v>0</v>
      </c>
    </row>
    <row r="107" spans="2:32" x14ac:dyDescent="0.3">
      <c r="B107" s="5"/>
      <c r="C107" s="36" t="e">
        <f>VLOOKUP(B107,IRN!$A$2:$B$664,2)</f>
        <v>#N/A</v>
      </c>
      <c r="G107" s="64"/>
      <c r="R107" s="64">
        <f>SUMIFS('FTE Detail'!$Q$1:$Q$99997,'FTE Detail'!$M$1:$M$99997,"PSOP",'FTE Detail'!$R$1:$R$99997,$B107,'FTE Detail'!$AC$1:$AC$99997,"NONE")</f>
        <v>0</v>
      </c>
      <c r="S107" s="64">
        <f>SUMIFS('FTE Detail'!$Q$1:$Q$99997,'FTE Detail'!$M$1:$M$99997,S$5,'FTE Detail'!$R$1:$R$99997,$B107,'FTE Detail'!$AC$1:$AC$99997,"NONE")</f>
        <v>0</v>
      </c>
      <c r="T107" s="64">
        <f>SUMIFS('FTE Detail'!$Q$1:$Q$99997,'FTE Detail'!$M$1:$M$99997,T$5,'FTE Detail'!$R$1:$R$99997,$B107,'FTE Detail'!$AC$1:$AC$99997,"NONE")</f>
        <v>0</v>
      </c>
      <c r="U107" s="64">
        <f>SUMIFS('FTE Detail'!$Q$1:$Q$99997,'FTE Detail'!$M$1:$M$99997,U$5,'FTE Detail'!$R$1:$R$99997,$B107,'FTE Detail'!$AC$1:$AC$99997,"NONE")</f>
        <v>0</v>
      </c>
      <c r="V107" s="64">
        <f>SUMIFS('FTE Detail'!$Q$1:$Q$99997,'FTE Detail'!$M$1:$M$99997,V$5,'FTE Detail'!$R$1:$R$99997,$B107,'FTE Detail'!$AC$1:$AC$99997,"PART")</f>
        <v>0</v>
      </c>
      <c r="W107" s="77">
        <f t="shared" si="31"/>
        <v>0</v>
      </c>
      <c r="X107"/>
      <c r="Y107" s="54">
        <f t="shared" si="32"/>
        <v>0</v>
      </c>
      <c r="AA107" s="82">
        <f>SUMIFS('FTE Detail'!$Q$2:$Q$99999,'FTE Detail'!$M$2:$M$99999,"OPDD",'FTE Detail'!$R$2:$R$99999,SFPR!$B107,'FTE Detail'!$Z$2:$Z$99999,AA$77)+SUMIFS('FTE Detail'!$Q$2:$Q$99999,'FTE Detail'!$M$2:$M$99999,"OPID",'FTE Detail'!$I$2:$I$99999,SFPR!$B107,'FTE Detail'!$Z$2:$Z$99999,AA$77)</f>
        <v>0</v>
      </c>
      <c r="AB107" s="82">
        <f>SUMIFS('FTE Detail'!$Q$2:$Q$99999,'FTE Detail'!$M$2:$M$99999,"OPDD",'FTE Detail'!$R$2:$R$99999,SFPR!$B107,'FTE Detail'!$Z$2:$Z$99999,AB$77)+SUMIFS('FTE Detail'!$Q$2:$Q$99999,'FTE Detail'!$M$2:$M$99999,"OPID",'FTE Detail'!$I$2:$I$99999,SFPR!$B107,'FTE Detail'!$Z$2:$Z$99999,AB$77)</f>
        <v>0</v>
      </c>
      <c r="AC107" s="82">
        <f>SUMIFS('FTE Detail'!$Q$2:$Q$99999,'FTE Detail'!$M$2:$M$99999,"OPDD",'FTE Detail'!$R$2:$R$99999,SFPR!$B107,'FTE Detail'!$Z$2:$Z$99999,AC$77)+SUMIFS('FTE Detail'!$Q$2:$Q$99999,'FTE Detail'!$M$2:$M$99999,"OPID",'FTE Detail'!$I$2:$I$99999,SFPR!$B107,'FTE Detail'!$Z$2:$Z$99999,AC$77)</f>
        <v>0</v>
      </c>
      <c r="AD107" s="82">
        <f>SUMIFS('FTE Detail'!$Q$2:$Q$99999,'FTE Detail'!$M$2:$M$99999,"OPDD",'FTE Detail'!$R$2:$R$99999,SFPR!$B107,'FTE Detail'!$Z$2:$Z$99999,AD$77)+SUMIFS('FTE Detail'!$Q$2:$Q$99999,'FTE Detail'!$M$2:$M$99999,"OPID",'FTE Detail'!$I$2:$I$99999,SFPR!$B107,'FTE Detail'!$Z$2:$Z$99999,AD$77)</f>
        <v>0</v>
      </c>
      <c r="AE107" s="82">
        <f>SUMIFS('FTE Detail'!$Q$2:$Q$99999,'FTE Detail'!$M$2:$M$99999,"OPDD",'FTE Detail'!$R$2:$R$99999,SFPR!$B107,'FTE Detail'!$Z$2:$Z$99999,AE$77)+SUMIFS('FTE Detail'!$Q$2:$Q$99999,'FTE Detail'!$M$2:$M$99999,"OPID",'FTE Detail'!$I$2:$I$99999,SFPR!$B107,'FTE Detail'!$Z$2:$Z$99999,AE$77)</f>
        <v>0</v>
      </c>
      <c r="AF107" s="82">
        <f>SUMIFS('FTE Detail'!$Q$2:$Q$99999,'FTE Detail'!$M$2:$M$99999,"OPDD",'FTE Detail'!$R$2:$R$99999,SFPR!$B107,'FTE Detail'!$Z$2:$Z$99999,AF$77)+SUMIFS('FTE Detail'!$Q$2:$Q$99999,'FTE Detail'!$M$2:$M$99999,"OPID",'FTE Detail'!$I$2:$I$99999,SFPR!$B107,'FTE Detail'!$Z$2:$Z$99999,AF$77)</f>
        <v>0</v>
      </c>
    </row>
    <row r="108" spans="2:32" x14ac:dyDescent="0.3">
      <c r="B108" s="74"/>
      <c r="C108" s="36" t="e">
        <f>VLOOKUP(B108,IRN!$A$2:$B$664,2)</f>
        <v>#N/A</v>
      </c>
      <c r="G108" s="64"/>
      <c r="R108" s="64">
        <f>SUMIFS('FTE Detail'!$Q$1:$Q$99997,'FTE Detail'!$M$1:$M$99997,"PSOP",'FTE Detail'!$R$1:$R$99997,$B108,'FTE Detail'!$AC$1:$AC$99997,"NONE")</f>
        <v>0</v>
      </c>
      <c r="S108" s="64">
        <f>SUMIFS('FTE Detail'!$Q$1:$Q$99997,'FTE Detail'!$M$1:$M$99997,S$5,'FTE Detail'!$R$1:$R$99997,$B108,'FTE Detail'!$AC$1:$AC$99997,"NONE")</f>
        <v>0</v>
      </c>
      <c r="T108" s="64">
        <f>SUMIFS('FTE Detail'!$Q$1:$Q$99997,'FTE Detail'!$M$1:$M$99997,T$5,'FTE Detail'!$R$1:$R$99997,$B108,'FTE Detail'!$AC$1:$AC$99997,"NONE")</f>
        <v>0</v>
      </c>
      <c r="U108" s="64">
        <f>SUMIFS('FTE Detail'!$Q$1:$Q$99997,'FTE Detail'!$M$1:$M$99997,U$5,'FTE Detail'!$R$1:$R$99997,$B108,'FTE Detail'!$AC$1:$AC$99997,"NONE")</f>
        <v>0</v>
      </c>
      <c r="V108" s="64">
        <f>SUMIFS('FTE Detail'!$Q$1:$Q$99997,'FTE Detail'!$M$1:$M$99997,V$5,'FTE Detail'!$R$1:$R$99997,$B108,'FTE Detail'!$AC$1:$AC$99997,"PART")</f>
        <v>0</v>
      </c>
      <c r="W108" s="77">
        <f t="shared" si="31"/>
        <v>0</v>
      </c>
      <c r="X108" s="64"/>
      <c r="Y108" s="54">
        <f t="shared" si="32"/>
        <v>0</v>
      </c>
      <c r="AA108" s="82">
        <f>SUMIFS('FTE Detail'!$Q$2:$Q$99999,'FTE Detail'!$M$2:$M$99999,"OPDD",'FTE Detail'!$R$2:$R$99999,SFPR!$B108,'FTE Detail'!$Z$2:$Z$99999,AA$77)+SUMIFS('FTE Detail'!$Q$2:$Q$99999,'FTE Detail'!$M$2:$M$99999,"OPID",'FTE Detail'!$I$2:$I$99999,SFPR!$B108,'FTE Detail'!$Z$2:$Z$99999,AA$77)</f>
        <v>0</v>
      </c>
      <c r="AB108" s="82">
        <f>SUMIFS('FTE Detail'!$Q$2:$Q$99999,'FTE Detail'!$M$2:$M$99999,"OPDD",'FTE Detail'!$R$2:$R$99999,SFPR!$B108,'FTE Detail'!$Z$2:$Z$99999,AB$77)+SUMIFS('FTE Detail'!$Q$2:$Q$99999,'FTE Detail'!$M$2:$M$99999,"OPID",'FTE Detail'!$I$2:$I$99999,SFPR!$B108,'FTE Detail'!$Z$2:$Z$99999,AB$77)</f>
        <v>0</v>
      </c>
      <c r="AC108" s="82">
        <f>SUMIFS('FTE Detail'!$Q$2:$Q$99999,'FTE Detail'!$M$2:$M$99999,"OPDD",'FTE Detail'!$R$2:$R$99999,SFPR!$B108,'FTE Detail'!$Z$2:$Z$99999,AC$77)+SUMIFS('FTE Detail'!$Q$2:$Q$99999,'FTE Detail'!$M$2:$M$99999,"OPID",'FTE Detail'!$I$2:$I$99999,SFPR!$B108,'FTE Detail'!$Z$2:$Z$99999,AC$77)</f>
        <v>0</v>
      </c>
      <c r="AD108" s="82">
        <f>SUMIFS('FTE Detail'!$Q$2:$Q$99999,'FTE Detail'!$M$2:$M$99999,"OPDD",'FTE Detail'!$R$2:$R$99999,SFPR!$B108,'FTE Detail'!$Z$2:$Z$99999,AD$77)+SUMIFS('FTE Detail'!$Q$2:$Q$99999,'FTE Detail'!$M$2:$M$99999,"OPID",'FTE Detail'!$I$2:$I$99999,SFPR!$B108,'FTE Detail'!$Z$2:$Z$99999,AD$77)</f>
        <v>0</v>
      </c>
      <c r="AE108" s="82">
        <f>SUMIFS('FTE Detail'!$Q$2:$Q$99999,'FTE Detail'!$M$2:$M$99999,"OPDD",'FTE Detail'!$R$2:$R$99999,SFPR!$B108,'FTE Detail'!$Z$2:$Z$99999,AE$77)+SUMIFS('FTE Detail'!$Q$2:$Q$99999,'FTE Detail'!$M$2:$M$99999,"OPID",'FTE Detail'!$I$2:$I$99999,SFPR!$B108,'FTE Detail'!$Z$2:$Z$99999,AE$77)</f>
        <v>0</v>
      </c>
      <c r="AF108" s="82">
        <f>SUMIFS('FTE Detail'!$Q$2:$Q$99999,'FTE Detail'!$M$2:$M$99999,"OPDD",'FTE Detail'!$R$2:$R$99999,SFPR!$B108,'FTE Detail'!$Z$2:$Z$99999,AF$77)+SUMIFS('FTE Detail'!$Q$2:$Q$99999,'FTE Detail'!$M$2:$M$99999,"OPID",'FTE Detail'!$I$2:$I$99999,SFPR!$B108,'FTE Detail'!$Z$2:$Z$99999,AF$77)</f>
        <v>0</v>
      </c>
    </row>
    <row r="109" spans="2:32" x14ac:dyDescent="0.3">
      <c r="B109" s="74"/>
      <c r="C109" s="36" t="e">
        <f>VLOOKUP(B109,IRN!$A$2:$B$664,2)</f>
        <v>#N/A</v>
      </c>
      <c r="G109" s="64"/>
      <c r="R109" s="64">
        <f>SUMIFS('FTE Detail'!$Q$1:$Q$99997,'FTE Detail'!$M$1:$M$99997,"PSOP",'FTE Detail'!$R$1:$R$99997,$B109,'FTE Detail'!$AC$1:$AC$99997,"NONE")</f>
        <v>0</v>
      </c>
      <c r="S109" s="64">
        <f>SUMIFS('FTE Detail'!$Q$1:$Q$99997,'FTE Detail'!$M$1:$M$99997,S$5,'FTE Detail'!$R$1:$R$99997,$B109,'FTE Detail'!$AC$1:$AC$99997,"NONE")</f>
        <v>0</v>
      </c>
      <c r="T109" s="64">
        <f>SUMIFS('FTE Detail'!$Q$1:$Q$99997,'FTE Detail'!$M$1:$M$99997,T$5,'FTE Detail'!$R$1:$R$99997,$B109,'FTE Detail'!$AC$1:$AC$99997,"NONE")</f>
        <v>0</v>
      </c>
      <c r="U109" s="64">
        <f>SUMIFS('FTE Detail'!$Q$1:$Q$99997,'FTE Detail'!$M$1:$M$99997,U$5,'FTE Detail'!$R$1:$R$99997,$B109,'FTE Detail'!$AC$1:$AC$99997,"NONE")</f>
        <v>0</v>
      </c>
      <c r="V109" s="64">
        <f>SUMIFS('FTE Detail'!$Q$1:$Q$99997,'FTE Detail'!$M$1:$M$99997,V$5,'FTE Detail'!$R$1:$R$99997,$B109,'FTE Detail'!$AC$1:$AC$99997,"PART")</f>
        <v>0</v>
      </c>
      <c r="W109" s="77">
        <f t="shared" si="31"/>
        <v>0</v>
      </c>
      <c r="X109" s="64"/>
      <c r="Y109" s="54">
        <f t="shared" si="32"/>
        <v>0</v>
      </c>
      <c r="AA109" s="82">
        <f>SUMIFS('FTE Detail'!$Q$2:$Q$99999,'FTE Detail'!$M$2:$M$99999,"OPDD",'FTE Detail'!$R$2:$R$99999,SFPR!$B109,'FTE Detail'!$Z$2:$Z$99999,AA$77)+SUMIFS('FTE Detail'!$Q$2:$Q$99999,'FTE Detail'!$M$2:$M$99999,"OPID",'FTE Detail'!$I$2:$I$99999,SFPR!$B109,'FTE Detail'!$Z$2:$Z$99999,AA$77)</f>
        <v>0</v>
      </c>
      <c r="AB109" s="82">
        <f>SUMIFS('FTE Detail'!$Q$2:$Q$99999,'FTE Detail'!$M$2:$M$99999,"OPDD",'FTE Detail'!$R$2:$R$99999,SFPR!$B109,'FTE Detail'!$Z$2:$Z$99999,AB$77)+SUMIFS('FTE Detail'!$Q$2:$Q$99999,'FTE Detail'!$M$2:$M$99999,"OPID",'FTE Detail'!$I$2:$I$99999,SFPR!$B109,'FTE Detail'!$Z$2:$Z$99999,AB$77)</f>
        <v>0</v>
      </c>
      <c r="AC109" s="82">
        <f>SUMIFS('FTE Detail'!$Q$2:$Q$99999,'FTE Detail'!$M$2:$M$99999,"OPDD",'FTE Detail'!$R$2:$R$99999,SFPR!$B109,'FTE Detail'!$Z$2:$Z$99999,AC$77)+SUMIFS('FTE Detail'!$Q$2:$Q$99999,'FTE Detail'!$M$2:$M$99999,"OPID",'FTE Detail'!$I$2:$I$99999,SFPR!$B109,'FTE Detail'!$Z$2:$Z$99999,AC$77)</f>
        <v>0</v>
      </c>
      <c r="AD109" s="82">
        <f>SUMIFS('FTE Detail'!$Q$2:$Q$99999,'FTE Detail'!$M$2:$M$99999,"OPDD",'FTE Detail'!$R$2:$R$99999,SFPR!$B109,'FTE Detail'!$Z$2:$Z$99999,AD$77)+SUMIFS('FTE Detail'!$Q$2:$Q$99999,'FTE Detail'!$M$2:$M$99999,"OPID",'FTE Detail'!$I$2:$I$99999,SFPR!$B109,'FTE Detail'!$Z$2:$Z$99999,AD$77)</f>
        <v>0</v>
      </c>
      <c r="AE109" s="82">
        <f>SUMIFS('FTE Detail'!$Q$2:$Q$99999,'FTE Detail'!$M$2:$M$99999,"OPDD",'FTE Detail'!$R$2:$R$99999,SFPR!$B109,'FTE Detail'!$Z$2:$Z$99999,AE$77)+SUMIFS('FTE Detail'!$Q$2:$Q$99999,'FTE Detail'!$M$2:$M$99999,"OPID",'FTE Detail'!$I$2:$I$99999,SFPR!$B109,'FTE Detail'!$Z$2:$Z$99999,AE$77)</f>
        <v>0</v>
      </c>
      <c r="AF109" s="82">
        <f>SUMIFS('FTE Detail'!$Q$2:$Q$99999,'FTE Detail'!$M$2:$M$99999,"OPDD",'FTE Detail'!$R$2:$R$99999,SFPR!$B109,'FTE Detail'!$Z$2:$Z$99999,AF$77)+SUMIFS('FTE Detail'!$Q$2:$Q$99999,'FTE Detail'!$M$2:$M$99999,"OPID",'FTE Detail'!$I$2:$I$99999,SFPR!$B109,'FTE Detail'!$Z$2:$Z$99999,AF$77)</f>
        <v>0</v>
      </c>
    </row>
    <row r="110" spans="2:32" x14ac:dyDescent="0.3">
      <c r="B110" s="74"/>
      <c r="C110" s="36" t="e">
        <f>VLOOKUP(B110,IRN!$A$2:$B$664,2)</f>
        <v>#N/A</v>
      </c>
      <c r="G110" s="64"/>
      <c r="R110" s="64">
        <f>SUMIFS('FTE Detail'!$Q$1:$Q$99997,'FTE Detail'!$M$1:$M$99997,"PSOP",'FTE Detail'!$R$1:$R$99997,$B110,'FTE Detail'!$AC$1:$AC$99997,"NONE")</f>
        <v>0</v>
      </c>
      <c r="S110" s="64">
        <f>SUMIFS('FTE Detail'!$Q$1:$Q$99997,'FTE Detail'!$M$1:$M$99997,S$5,'FTE Detail'!$R$1:$R$99997,$B110,'FTE Detail'!$AC$1:$AC$99997,"NONE")</f>
        <v>0</v>
      </c>
      <c r="T110" s="64">
        <f>SUMIFS('FTE Detail'!$Q$1:$Q$99997,'FTE Detail'!$M$1:$M$99997,T$5,'FTE Detail'!$R$1:$R$99997,$B110,'FTE Detail'!$AC$1:$AC$99997,"NONE")</f>
        <v>0</v>
      </c>
      <c r="U110" s="64">
        <f>SUMIFS('FTE Detail'!$Q$1:$Q$99997,'FTE Detail'!$M$1:$M$99997,U$5,'FTE Detail'!$R$1:$R$99997,$B110,'FTE Detail'!$AC$1:$AC$99997,"NONE")</f>
        <v>0</v>
      </c>
      <c r="V110" s="64">
        <f>SUMIFS('FTE Detail'!$Q$1:$Q$99997,'FTE Detail'!$M$1:$M$99997,V$5,'FTE Detail'!$R$1:$R$99997,$B110,'FTE Detail'!$AC$1:$AC$99997,"PART")</f>
        <v>0</v>
      </c>
      <c r="W110" s="77">
        <f t="shared" si="31"/>
        <v>0</v>
      </c>
      <c r="X110" s="64"/>
      <c r="Y110" s="54">
        <f t="shared" si="32"/>
        <v>0</v>
      </c>
      <c r="AA110" s="82">
        <f>SUMIFS('FTE Detail'!$Q$2:$Q$99999,'FTE Detail'!$M$2:$M$99999,"OPDD",'FTE Detail'!$R$2:$R$99999,SFPR!$B110,'FTE Detail'!$Z$2:$Z$99999,AA$77)+SUMIFS('FTE Detail'!$Q$2:$Q$99999,'FTE Detail'!$M$2:$M$99999,"OPID",'FTE Detail'!$I$2:$I$99999,SFPR!$B110,'FTE Detail'!$Z$2:$Z$99999,AA$77)</f>
        <v>0</v>
      </c>
      <c r="AB110" s="82">
        <f>SUMIFS('FTE Detail'!$Q$2:$Q$99999,'FTE Detail'!$M$2:$M$99999,"OPDD",'FTE Detail'!$R$2:$R$99999,SFPR!$B110,'FTE Detail'!$Z$2:$Z$99999,AB$77)+SUMIFS('FTE Detail'!$Q$2:$Q$99999,'FTE Detail'!$M$2:$M$99999,"OPID",'FTE Detail'!$I$2:$I$99999,SFPR!$B110,'FTE Detail'!$Z$2:$Z$99999,AB$77)</f>
        <v>0</v>
      </c>
      <c r="AC110" s="82">
        <f>SUMIFS('FTE Detail'!$Q$2:$Q$99999,'FTE Detail'!$M$2:$M$99999,"OPDD",'FTE Detail'!$R$2:$R$99999,SFPR!$B110,'FTE Detail'!$Z$2:$Z$99999,AC$77)+SUMIFS('FTE Detail'!$Q$2:$Q$99999,'FTE Detail'!$M$2:$M$99999,"OPID",'FTE Detail'!$I$2:$I$99999,SFPR!$B110,'FTE Detail'!$Z$2:$Z$99999,AC$77)</f>
        <v>0</v>
      </c>
      <c r="AD110" s="82">
        <f>SUMIFS('FTE Detail'!$Q$2:$Q$99999,'FTE Detail'!$M$2:$M$99999,"OPDD",'FTE Detail'!$R$2:$R$99999,SFPR!$B110,'FTE Detail'!$Z$2:$Z$99999,AD$77)+SUMIFS('FTE Detail'!$Q$2:$Q$99999,'FTE Detail'!$M$2:$M$99999,"OPID",'FTE Detail'!$I$2:$I$99999,SFPR!$B110,'FTE Detail'!$Z$2:$Z$99999,AD$77)</f>
        <v>0</v>
      </c>
      <c r="AE110" s="82">
        <f>SUMIFS('FTE Detail'!$Q$2:$Q$99999,'FTE Detail'!$M$2:$M$99999,"OPDD",'FTE Detail'!$R$2:$R$99999,SFPR!$B110,'FTE Detail'!$Z$2:$Z$99999,AE$77)+SUMIFS('FTE Detail'!$Q$2:$Q$99999,'FTE Detail'!$M$2:$M$99999,"OPID",'FTE Detail'!$I$2:$I$99999,SFPR!$B110,'FTE Detail'!$Z$2:$Z$99999,AE$77)</f>
        <v>0</v>
      </c>
      <c r="AF110" s="82">
        <f>SUMIFS('FTE Detail'!$Q$2:$Q$99999,'FTE Detail'!$M$2:$M$99999,"OPDD",'FTE Detail'!$R$2:$R$99999,SFPR!$B110,'FTE Detail'!$Z$2:$Z$99999,AF$77)+SUMIFS('FTE Detail'!$Q$2:$Q$99999,'FTE Detail'!$M$2:$M$99999,"OPID",'FTE Detail'!$I$2:$I$99999,SFPR!$B110,'FTE Detail'!$Z$2:$Z$99999,AF$77)</f>
        <v>0</v>
      </c>
    </row>
    <row r="111" spans="2:32" x14ac:dyDescent="0.3">
      <c r="B111" s="74"/>
      <c r="C111" s="36" t="e">
        <f>VLOOKUP(B111,IRN!$A$2:$B$664,2)</f>
        <v>#N/A</v>
      </c>
      <c r="G111" s="64"/>
      <c r="R111" s="64">
        <f>SUMIFS('FTE Detail'!$Q$1:$Q$99997,'FTE Detail'!$M$1:$M$99997,"PSOP",'FTE Detail'!$R$1:$R$99997,$B111,'FTE Detail'!$AC$1:$AC$99997,"NONE")</f>
        <v>0</v>
      </c>
      <c r="S111" s="64">
        <f>SUMIFS('FTE Detail'!$Q$1:$Q$99997,'FTE Detail'!$M$1:$M$99997,S$5,'FTE Detail'!$R$1:$R$99997,$B111,'FTE Detail'!$AC$1:$AC$99997,"NONE")</f>
        <v>0</v>
      </c>
      <c r="T111" s="64">
        <f>SUMIFS('FTE Detail'!$Q$1:$Q$99997,'FTE Detail'!$M$1:$M$99997,T$5,'FTE Detail'!$R$1:$R$99997,$B111,'FTE Detail'!$AC$1:$AC$99997,"NONE")</f>
        <v>0</v>
      </c>
      <c r="U111" s="64">
        <f>SUMIFS('FTE Detail'!$Q$1:$Q$99997,'FTE Detail'!$M$1:$M$99997,U$5,'FTE Detail'!$R$1:$R$99997,$B111,'FTE Detail'!$AC$1:$AC$99997,"NONE")</f>
        <v>0</v>
      </c>
      <c r="V111" s="64">
        <f>SUMIFS('FTE Detail'!$Q$1:$Q$99997,'FTE Detail'!$M$1:$M$99997,V$5,'FTE Detail'!$R$1:$R$99997,$B111,'FTE Detail'!$AC$1:$AC$99997,"PART")</f>
        <v>0</v>
      </c>
      <c r="W111" s="77">
        <f t="shared" si="31"/>
        <v>0</v>
      </c>
      <c r="X111" s="64"/>
      <c r="Y111" s="54">
        <f t="shared" si="32"/>
        <v>0</v>
      </c>
      <c r="AA111" s="82">
        <f>SUMIFS('FTE Detail'!$Q$2:$Q$99999,'FTE Detail'!$M$2:$M$99999,"OPDD",'FTE Detail'!$R$2:$R$99999,SFPR!$B111,'FTE Detail'!$Z$2:$Z$99999,AA$77)+SUMIFS('FTE Detail'!$Q$2:$Q$99999,'FTE Detail'!$M$2:$M$99999,"OPID",'FTE Detail'!$I$2:$I$99999,SFPR!$B111,'FTE Detail'!$Z$2:$Z$99999,AA$77)</f>
        <v>0</v>
      </c>
      <c r="AB111" s="82">
        <f>SUMIFS('FTE Detail'!$Q$2:$Q$99999,'FTE Detail'!$M$2:$M$99999,"OPDD",'FTE Detail'!$R$2:$R$99999,SFPR!$B111,'FTE Detail'!$Z$2:$Z$99999,AB$77)+SUMIFS('FTE Detail'!$Q$2:$Q$99999,'FTE Detail'!$M$2:$M$99999,"OPID",'FTE Detail'!$I$2:$I$99999,SFPR!$B111,'FTE Detail'!$Z$2:$Z$99999,AB$77)</f>
        <v>0</v>
      </c>
      <c r="AC111" s="82">
        <f>SUMIFS('FTE Detail'!$Q$2:$Q$99999,'FTE Detail'!$M$2:$M$99999,"OPDD",'FTE Detail'!$R$2:$R$99999,SFPR!$B111,'FTE Detail'!$Z$2:$Z$99999,AC$77)+SUMIFS('FTE Detail'!$Q$2:$Q$99999,'FTE Detail'!$M$2:$M$99999,"OPID",'FTE Detail'!$I$2:$I$99999,SFPR!$B111,'FTE Detail'!$Z$2:$Z$99999,AC$77)</f>
        <v>0</v>
      </c>
      <c r="AD111" s="82">
        <f>SUMIFS('FTE Detail'!$Q$2:$Q$99999,'FTE Detail'!$M$2:$M$99999,"OPDD",'FTE Detail'!$R$2:$R$99999,SFPR!$B111,'FTE Detail'!$Z$2:$Z$99999,AD$77)+SUMIFS('FTE Detail'!$Q$2:$Q$99999,'FTE Detail'!$M$2:$M$99999,"OPID",'FTE Detail'!$I$2:$I$99999,SFPR!$B111,'FTE Detail'!$Z$2:$Z$99999,AD$77)</f>
        <v>0</v>
      </c>
      <c r="AE111" s="82">
        <f>SUMIFS('FTE Detail'!$Q$2:$Q$99999,'FTE Detail'!$M$2:$M$99999,"OPDD",'FTE Detail'!$R$2:$R$99999,SFPR!$B111,'FTE Detail'!$Z$2:$Z$99999,AE$77)+SUMIFS('FTE Detail'!$Q$2:$Q$99999,'FTE Detail'!$M$2:$M$99999,"OPID",'FTE Detail'!$I$2:$I$99999,SFPR!$B111,'FTE Detail'!$Z$2:$Z$99999,AE$77)</f>
        <v>0</v>
      </c>
      <c r="AF111" s="82">
        <f>SUMIFS('FTE Detail'!$Q$2:$Q$99999,'FTE Detail'!$M$2:$M$99999,"OPDD",'FTE Detail'!$R$2:$R$99999,SFPR!$B111,'FTE Detail'!$Z$2:$Z$99999,AF$77)+SUMIFS('FTE Detail'!$Q$2:$Q$99999,'FTE Detail'!$M$2:$M$99999,"OPID",'FTE Detail'!$I$2:$I$99999,SFPR!$B111,'FTE Detail'!$Z$2:$Z$99999,AF$77)</f>
        <v>0</v>
      </c>
    </row>
    <row r="112" spans="2:32" x14ac:dyDescent="0.3">
      <c r="B112" s="74"/>
      <c r="R112" s="64">
        <f>SUMIFS('FTE Detail'!$Q$1:$Q$99997,'FTE Detail'!$M$1:$M$99997,"PSOP",'FTE Detail'!$R$1:$R$99997,$B112,'FTE Detail'!$AC$1:$AC$99997,"NONE")</f>
        <v>0</v>
      </c>
      <c r="S112" s="77">
        <f t="shared" ref="S112:V112" si="33">SUM(S100:S111)</f>
        <v>0</v>
      </c>
      <c r="T112" s="77">
        <f t="shared" si="33"/>
        <v>0</v>
      </c>
      <c r="U112" s="77">
        <f t="shared" si="33"/>
        <v>0</v>
      </c>
      <c r="V112" s="77">
        <f t="shared" si="33"/>
        <v>0</v>
      </c>
      <c r="W112" s="77">
        <f>SUM(W100:W111)</f>
        <v>0</v>
      </c>
      <c r="X112" s="36">
        <f>SUM(X100:X111)</f>
        <v>0</v>
      </c>
      <c r="Y112" s="36">
        <f>SUM(Y100:Y111)</f>
        <v>0</v>
      </c>
      <c r="AA112" s="36">
        <f t="shared" ref="AA112:AF112" si="34">SUM(AA100:AA111)</f>
        <v>0</v>
      </c>
      <c r="AB112" s="36">
        <f t="shared" si="34"/>
        <v>0</v>
      </c>
      <c r="AC112" s="36">
        <f t="shared" si="34"/>
        <v>0</v>
      </c>
      <c r="AD112" s="36">
        <f t="shared" si="34"/>
        <v>0</v>
      </c>
      <c r="AE112" s="36">
        <f t="shared" si="34"/>
        <v>0</v>
      </c>
      <c r="AF112" s="36">
        <f t="shared" si="34"/>
        <v>0</v>
      </c>
    </row>
    <row r="113" spans="2:32" x14ac:dyDescent="0.3">
      <c r="B113" s="74"/>
      <c r="Y113" s="54"/>
      <c r="AA113" s="82"/>
      <c r="AB113" s="82"/>
      <c r="AC113" s="82"/>
      <c r="AD113" s="82"/>
      <c r="AE113" s="82"/>
      <c r="AF113" s="82"/>
    </row>
    <row r="114" spans="2:32" ht="21" x14ac:dyDescent="0.4">
      <c r="B114" s="74"/>
      <c r="C114" s="83" t="s">
        <v>798</v>
      </c>
      <c r="W114" s="40" t="s">
        <v>74</v>
      </c>
      <c r="AA114" s="82"/>
      <c r="AB114" s="82"/>
      <c r="AC114" s="82"/>
      <c r="AD114" s="82"/>
      <c r="AE114" s="82"/>
      <c r="AF114" s="82"/>
    </row>
    <row r="115" spans="2:32" ht="18" x14ac:dyDescent="0.35">
      <c r="B115" s="84" t="s">
        <v>85</v>
      </c>
      <c r="C115" s="79" t="s">
        <v>799</v>
      </c>
      <c r="D115" s="40"/>
      <c r="R115" s="40" t="s">
        <v>118</v>
      </c>
      <c r="W115" s="50" t="s">
        <v>96</v>
      </c>
      <c r="X115" s="40" t="str">
        <f>X4</f>
        <v>Jan #2</v>
      </c>
      <c r="Y115" s="36" t="s">
        <v>6</v>
      </c>
      <c r="AA115" s="82"/>
      <c r="AB115" s="82"/>
      <c r="AC115" s="82"/>
      <c r="AD115" s="82"/>
      <c r="AE115" s="82"/>
      <c r="AF115" s="82"/>
    </row>
    <row r="116" spans="2:32" x14ac:dyDescent="0.3">
      <c r="B116" s="74"/>
      <c r="C116" s="36" t="e">
        <f>VLOOKUP(B116,IRN!$A$2:$B$664,2)</f>
        <v>#N/A</v>
      </c>
      <c r="R116" s="64">
        <f>SUMIFS('FTE Detail'!$Q$1:$Q$99997,'FTE Detail'!$M$1:$M$99997,R$5,'FTE Detail'!$R$1:$R$99997,$B116,'FTE Detail'!$AC$1:$AC$99997,"NONE")</f>
        <v>0</v>
      </c>
      <c r="W116" s="77">
        <f>R116</f>
        <v>0</v>
      </c>
      <c r="X116" s="64"/>
      <c r="Y116" s="54">
        <f t="shared" ref="Y116" si="35">W116-X116</f>
        <v>0</v>
      </c>
    </row>
    <row r="117" spans="2:32" x14ac:dyDescent="0.3">
      <c r="C117" s="36" t="e">
        <f>VLOOKUP(B117,IRN!$A$2:$B$664,2)</f>
        <v>#N/A</v>
      </c>
      <c r="R117" s="64">
        <f>SUMIFS('FTE Detail'!$Q$1:$Q$99997,'FTE Detail'!$M$1:$M$99997,R$5,'FTE Detail'!$R$1:$R$99997,$B117,'FTE Detail'!$AC$1:$AC$99997,"NONE")</f>
        <v>0</v>
      </c>
      <c r="W117" s="77">
        <f t="shared" ref="W117:W118" si="36">R117</f>
        <v>0</v>
      </c>
      <c r="X117" s="64"/>
      <c r="Y117" s="54">
        <f t="shared" ref="Y117:Y118" si="37">W117-X117</f>
        <v>0</v>
      </c>
    </row>
    <row r="118" spans="2:32" x14ac:dyDescent="0.3">
      <c r="R118" s="64">
        <f>SUMIFS('FTE Detail'!$Q$1:$Q$99997,'FTE Detail'!$M$1:$M$99997,R$5,'FTE Detail'!$R$1:$R$99997,$B118,'FTE Detail'!$AC$1:$AC$99997,"NONE")</f>
        <v>0</v>
      </c>
      <c r="W118" s="77">
        <f t="shared" si="36"/>
        <v>0</v>
      </c>
      <c r="X118" s="64"/>
      <c r="Y118" s="54">
        <f t="shared" si="37"/>
        <v>0</v>
      </c>
    </row>
    <row r="120" spans="2:32" x14ac:dyDescent="0.3">
      <c r="W120" s="40" t="s">
        <v>74</v>
      </c>
    </row>
    <row r="121" spans="2:32" ht="18" x14ac:dyDescent="0.35">
      <c r="B121" s="40" t="s">
        <v>85</v>
      </c>
      <c r="C121" s="79" t="s">
        <v>800</v>
      </c>
      <c r="D121" s="40"/>
      <c r="F121" s="36" t="s">
        <v>748</v>
      </c>
      <c r="G121" s="36" t="s">
        <v>749</v>
      </c>
      <c r="H121" s="40" t="s">
        <v>3</v>
      </c>
      <c r="W121" s="50" t="s">
        <v>96</v>
      </c>
      <c r="X121" s="40" t="str">
        <f>X4</f>
        <v>Jan #2</v>
      </c>
      <c r="Y121" s="36" t="s">
        <v>6</v>
      </c>
    </row>
    <row r="122" spans="2:32" x14ac:dyDescent="0.3">
      <c r="B122" s="40"/>
      <c r="C122" s="36" t="e">
        <f>VLOOKUP(B122,IRN!$A$2:$B$664,2)</f>
        <v>#N/A</v>
      </c>
      <c r="D122" s="40"/>
      <c r="F122" s="64">
        <f>SUMIFS('FTE Detail'!$Q$1:$Q$99997,'FTE Detail'!$M$1:$M$99997,F$5,'FTE Detail'!$R$1:$R$99997,$B122,'FTE Detail'!$AC$1:$AC$99997,"NONE")</f>
        <v>0</v>
      </c>
      <c r="G122" s="64">
        <f>SUMIFS('FTE Detail'!$Q$1:$Q$99997,'FTE Detail'!$M$1:$M$99997,G$5,'FTE Detail'!$R$1:$R$99997,$B122,'FTE Detail'!$AC$1:$AC$99997,"NONE")</f>
        <v>0</v>
      </c>
      <c r="H122" s="64">
        <f>SUMIFS('FTE Detail'!$Q$1:$Q$99997,'FTE Detail'!$M$1:$M$99997,H$5,'FTE Detail'!$R$1:$R$99997,$B122,'FTE Detail'!$AC$1:$AC$99997,"NONE")</f>
        <v>0</v>
      </c>
      <c r="V122" s="64"/>
      <c r="W122" s="77">
        <f>SUM(F122:H122)</f>
        <v>0</v>
      </c>
      <c r="X122" s="64"/>
      <c r="Y122" s="54">
        <f t="shared" ref="Y122:Y126" si="38">W122-X122</f>
        <v>0</v>
      </c>
    </row>
    <row r="123" spans="2:32" x14ac:dyDescent="0.3">
      <c r="B123" s="40"/>
      <c r="C123" s="36" t="e">
        <f>VLOOKUP(B123,IRN!$A$2:$B$664,2)</f>
        <v>#N/A</v>
      </c>
      <c r="D123" s="40"/>
      <c r="F123" s="64">
        <f>SUMIFS('FTE Detail'!$Q$1:$Q$99997,'FTE Detail'!$M$1:$M$99997,F$5,'FTE Detail'!$R$1:$R$99997,$B123,'FTE Detail'!$AC$1:$AC$99997,"NONE")</f>
        <v>0</v>
      </c>
      <c r="G123" s="64">
        <f>SUMIFS('FTE Detail'!$Q$1:$Q$99997,'FTE Detail'!$M$1:$M$99997,G$5,'FTE Detail'!$R$1:$R$99997,$B123,'FTE Detail'!$AC$1:$AC$99997,"NONE")</f>
        <v>0</v>
      </c>
      <c r="H123" s="64">
        <f>SUMIFS('FTE Detail'!$Q$1:$Q$99997,'FTE Detail'!$M$1:$M$99997,H$5,'FTE Detail'!$R$1:$R$99997,$B123,'FTE Detail'!$AC$1:$AC$99997,"NONE")</f>
        <v>0</v>
      </c>
      <c r="V123" s="64"/>
      <c r="W123" s="77">
        <f>SUM(F123:H123)</f>
        <v>0</v>
      </c>
      <c r="X123" s="64"/>
      <c r="Y123" s="54">
        <f t="shared" si="38"/>
        <v>0</v>
      </c>
    </row>
    <row r="124" spans="2:32" x14ac:dyDescent="0.3">
      <c r="B124" s="40"/>
      <c r="C124" s="36" t="e">
        <f>VLOOKUP(B124,IRN!$A$2:$B$664,2)</f>
        <v>#N/A</v>
      </c>
      <c r="D124" s="40"/>
      <c r="F124" s="64">
        <f>SUMIFS('FTE Detail'!$Q$1:$Q$99997,'FTE Detail'!$M$1:$M$99997,F$5,'FTE Detail'!$R$1:$R$99997,$B124,'FTE Detail'!$AC$1:$AC$99997,"NONE")</f>
        <v>0</v>
      </c>
      <c r="G124" s="64">
        <f>SUMIFS('FTE Detail'!$Q$1:$Q$99997,'FTE Detail'!$M$1:$M$99997,G$5,'FTE Detail'!$R$1:$R$99997,$B124,'FTE Detail'!$AC$1:$AC$99997,"NONE")</f>
        <v>0</v>
      </c>
      <c r="H124" s="64">
        <f>SUMIFS('FTE Detail'!$Q$1:$Q$99997,'FTE Detail'!$M$1:$M$99997,H$5,'FTE Detail'!$R$1:$R$99997,$B124,'FTE Detail'!$AC$1:$AC$99997,"NONE")</f>
        <v>0</v>
      </c>
      <c r="V124" s="64"/>
      <c r="W124" s="77">
        <f>SUM(F124:H124)</f>
        <v>0</v>
      </c>
      <c r="X124" s="64"/>
      <c r="Y124" s="54">
        <f t="shared" si="38"/>
        <v>0</v>
      </c>
    </row>
    <row r="125" spans="2:32" x14ac:dyDescent="0.3">
      <c r="B125" s="40"/>
      <c r="C125" s="36" t="e">
        <f>VLOOKUP(B125,IRN!$A$2:$B$664,2)</f>
        <v>#N/A</v>
      </c>
      <c r="F125" s="64">
        <f>SUMIFS('FTE Detail'!$Q$1:$Q$99997,'FTE Detail'!$M$1:$M$99997,F$5,'FTE Detail'!$R$1:$R$99997,$B125,'FTE Detail'!$AC$1:$AC$99997,"NONE")</f>
        <v>0</v>
      </c>
      <c r="G125" s="64">
        <f>SUMIFS('FTE Detail'!$Q$1:$Q$99997,'FTE Detail'!$M$1:$M$99997,G$5,'FTE Detail'!$R$1:$R$99997,$B125,'FTE Detail'!$AC$1:$AC$99997,"NONE")</f>
        <v>0</v>
      </c>
      <c r="H125" s="64">
        <f>SUMIFS('FTE Detail'!$Q$1:$Q$99997,'FTE Detail'!$M$1:$M$99997,H$5,'FTE Detail'!$R$1:$R$99997,$B125,'FTE Detail'!$AC$1:$AC$99997,"NONE")</f>
        <v>0</v>
      </c>
      <c r="V125" s="64"/>
      <c r="W125" s="77">
        <f>SUM(F125:H125)</f>
        <v>0</v>
      </c>
      <c r="X125" s="64"/>
      <c r="Y125" s="54">
        <f t="shared" si="38"/>
        <v>0</v>
      </c>
    </row>
    <row r="126" spans="2:32" ht="15" x14ac:dyDescent="0.3">
      <c r="B126" s="40"/>
      <c r="C126" s="85"/>
      <c r="F126" s="64">
        <f>SUMIFS('FTE Detail'!$Q$1:$Q$99997,'FTE Detail'!$M$1:$M$99997,F$5,'FTE Detail'!$R$1:$R$99997,$B126,'FTE Detail'!$AC$1:$AC$99997,"NONE")</f>
        <v>0</v>
      </c>
      <c r="G126" s="64">
        <f>SUMIFS('FTE Detail'!$Q$1:$Q$99997,'FTE Detail'!$M$1:$M$99997,G$5,'FTE Detail'!$R$1:$R$99997,$B126,'FTE Detail'!$AC$1:$AC$99997,"NONE")</f>
        <v>0</v>
      </c>
      <c r="H126" s="64">
        <f>SUMIFS('FTE Detail'!$Q$1:$Q$99997,'FTE Detail'!$M$1:$M$99997,H$5,'FTE Detail'!$R$1:$R$99997,$B126,'FTE Detail'!$AC$1:$AC$99997,"NONE")</f>
        <v>0</v>
      </c>
      <c r="V126" s="64"/>
      <c r="W126" s="77">
        <f>SUM(F126:H126)</f>
        <v>0</v>
      </c>
      <c r="X126" s="64"/>
      <c r="Y126" s="54">
        <f t="shared" si="38"/>
        <v>0</v>
      </c>
    </row>
    <row r="127" spans="2:32" x14ac:dyDescent="0.3">
      <c r="B127" s="40"/>
      <c r="H127" s="64"/>
      <c r="W127" s="64">
        <f t="shared" ref="W127:Y127" si="39">SUM(W122:W126)</f>
        <v>0</v>
      </c>
      <c r="X127" s="64">
        <f t="shared" si="39"/>
        <v>0</v>
      </c>
      <c r="Y127" s="64">
        <f t="shared" si="39"/>
        <v>0</v>
      </c>
    </row>
    <row r="128" spans="2:32" x14ac:dyDescent="0.3">
      <c r="B128" s="40"/>
      <c r="H128" s="64"/>
      <c r="W128" s="64"/>
      <c r="X128" s="64"/>
      <c r="Y128" s="64"/>
    </row>
    <row r="129" spans="2:25" x14ac:dyDescent="0.3">
      <c r="W129" s="40" t="s">
        <v>74</v>
      </c>
    </row>
    <row r="130" spans="2:25" ht="18" x14ac:dyDescent="0.35">
      <c r="B130" s="40" t="s">
        <v>85</v>
      </c>
      <c r="C130" s="79" t="s">
        <v>801</v>
      </c>
      <c r="D130" s="40"/>
      <c r="R130" s="40" t="s">
        <v>118</v>
      </c>
      <c r="W130" s="50" t="s">
        <v>96</v>
      </c>
      <c r="X130" s="40" t="str">
        <f>X4</f>
        <v>Jan #2</v>
      </c>
      <c r="Y130" s="36" t="s">
        <v>6</v>
      </c>
    </row>
    <row r="131" spans="2:25" x14ac:dyDescent="0.3">
      <c r="B131" s="40"/>
      <c r="C131" s="36" t="e">
        <f>VLOOKUP(B131,IRN!$A$2:$B$664,2)</f>
        <v>#N/A</v>
      </c>
      <c r="R131" s="64">
        <f>SUMIFS('FTE Detail'!$Q$1:$Q$99997,'FTE Detail'!$M$1:$M$99997,R$5,'FTE Detail'!$I$1:$I$99997,$B131,'FTE Detail'!$AC$1:$AC$99997,"FULL")</f>
        <v>0</v>
      </c>
      <c r="W131" s="77">
        <f>R131</f>
        <v>0</v>
      </c>
      <c r="X131" s="64"/>
      <c r="Y131" s="54">
        <f t="shared" ref="Y131:Y133" si="40">W131-X131</f>
        <v>0</v>
      </c>
    </row>
    <row r="132" spans="2:25" x14ac:dyDescent="0.3">
      <c r="B132" s="40"/>
      <c r="C132" s="36" t="e">
        <f>VLOOKUP(B132,IRN!$A$2:$B$664,2)</f>
        <v>#N/A</v>
      </c>
      <c r="R132" s="64">
        <f>SUMIFS('FTE Detail'!$Q$1:$Q$99997,'FTE Detail'!$M$1:$M$99997,R$5,'FTE Detail'!$I$1:$I$99997,$B132,'FTE Detail'!$AC$1:$AC$99997,"FULL")</f>
        <v>0</v>
      </c>
      <c r="W132" s="77">
        <f t="shared" ref="W132:W133" si="41">R132</f>
        <v>0</v>
      </c>
      <c r="X132" s="64"/>
      <c r="Y132" s="54">
        <f t="shared" si="40"/>
        <v>0</v>
      </c>
    </row>
    <row r="133" spans="2:25" x14ac:dyDescent="0.3">
      <c r="C133" s="36" t="e">
        <f>VLOOKUP(B133,IRN!$A$2:$B$664,2)</f>
        <v>#N/A</v>
      </c>
      <c r="R133" s="64">
        <f>SUMIFS('FTE Detail'!$Q$1:$Q$99997,'FTE Detail'!$M$1:$M$99997,R$5,'FTE Detail'!$I$1:$I$99997,$B133,'FTE Detail'!$AC$1:$AC$99997,"FULL")</f>
        <v>0</v>
      </c>
      <c r="W133" s="77">
        <f t="shared" si="41"/>
        <v>0</v>
      </c>
      <c r="X133" s="64"/>
      <c r="Y133" s="54">
        <f t="shared" si="40"/>
        <v>0</v>
      </c>
    </row>
    <row r="134" spans="2:25" x14ac:dyDescent="0.3">
      <c r="W134" s="77">
        <f>SUM(W131:W133)</f>
        <v>0</v>
      </c>
      <c r="X134" s="77">
        <f t="shared" ref="X134:Y134" si="42">SUM(X131:X133)</f>
        <v>0</v>
      </c>
      <c r="Y134" s="77">
        <f t="shared" si="42"/>
        <v>0</v>
      </c>
    </row>
    <row r="136" spans="2:25" x14ac:dyDescent="0.3">
      <c r="W136" s="40" t="s">
        <v>74</v>
      </c>
    </row>
    <row r="137" spans="2:25" ht="18" x14ac:dyDescent="0.35">
      <c r="B137" s="40" t="s">
        <v>85</v>
      </c>
      <c r="C137" s="79" t="s">
        <v>802</v>
      </c>
      <c r="D137" s="40"/>
      <c r="F137" s="36" t="s">
        <v>748</v>
      </c>
      <c r="G137" s="36" t="s">
        <v>749</v>
      </c>
      <c r="H137" s="40" t="s">
        <v>3</v>
      </c>
      <c r="W137" s="50" t="s">
        <v>96</v>
      </c>
      <c r="X137" s="40" t="str">
        <f>X4</f>
        <v>Jan #2</v>
      </c>
      <c r="Y137" s="36" t="s">
        <v>6</v>
      </c>
    </row>
    <row r="138" spans="2:25" x14ac:dyDescent="0.3">
      <c r="C138" s="36" t="e">
        <f>VLOOKUP(B138,IRN!$A$2:$B$664,2)</f>
        <v>#N/A</v>
      </c>
      <c r="F138" s="64">
        <f>SUMIFS('FTE Detail'!$Q$1:$Q$99997,'FTE Detail'!$M$1:$M$99997,F$5,'FTE Detail'!$I$1:$I$99997,$B138,'FTE Detail'!$AC$1:$AC$99997,"FULL")</f>
        <v>0</v>
      </c>
      <c r="G138" s="64">
        <f>SUMIFS('FTE Detail'!$Q$1:$Q$99997,'FTE Detail'!$M$1:$M$99997,G$5,'FTE Detail'!$I$1:$I$99997,$B138,'FTE Detail'!$AC$1:$AC$99997,"FULL")</f>
        <v>0</v>
      </c>
      <c r="H138" s="64">
        <f>SUMIFS('FTE Detail'!$Q$1:$Q$99997,'FTE Detail'!$M$1:$M$99997,H$5,'FTE Detail'!$I$1:$I$99997,$B138,'FTE Detail'!$AC$1:$AC$99997,"FULL")</f>
        <v>0</v>
      </c>
      <c r="W138" s="77">
        <f>SUM(F138:H138)</f>
        <v>0</v>
      </c>
      <c r="X138" s="64"/>
      <c r="Y138" s="54">
        <f t="shared" ref="Y138:Y142" si="43">W138-X138</f>
        <v>0</v>
      </c>
    </row>
    <row r="139" spans="2:25" x14ac:dyDescent="0.3">
      <c r="C139" s="36" t="e">
        <f>VLOOKUP(B139,IRN!$A$2:$B$664,2)</f>
        <v>#N/A</v>
      </c>
      <c r="F139" s="64">
        <f>SUMIFS('FTE Detail'!$Q$1:$Q$99997,'FTE Detail'!$M$1:$M$99997,F$5,'FTE Detail'!$I$1:$I$99997,$B139,'FTE Detail'!$AC$1:$AC$99997,"FULL")</f>
        <v>0</v>
      </c>
      <c r="G139" s="64">
        <f>SUMIFS('FTE Detail'!$Q$1:$Q$99997,'FTE Detail'!$M$1:$M$99997,G$5,'FTE Detail'!$I$1:$I$99997,$B139,'FTE Detail'!$AC$1:$AC$99997,"FULL")</f>
        <v>0</v>
      </c>
      <c r="H139" s="64">
        <f>SUMIFS('FTE Detail'!$Q$1:$Q$99997,'FTE Detail'!$M$1:$M$99997,H$5,'FTE Detail'!$I$1:$I$99997,$B139,'FTE Detail'!$AC$1:$AC$99997,"FULL")</f>
        <v>0</v>
      </c>
      <c r="W139" s="77">
        <f>SUM(F139:H139)</f>
        <v>0</v>
      </c>
      <c r="X139" s="64"/>
      <c r="Y139" s="54">
        <f t="shared" si="43"/>
        <v>0</v>
      </c>
    </row>
    <row r="140" spans="2:25" x14ac:dyDescent="0.3">
      <c r="C140" s="36" t="e">
        <f>VLOOKUP(B140,IRN!$A$2:$B$664,2)</f>
        <v>#N/A</v>
      </c>
      <c r="F140" s="64">
        <f>SUMIFS('FTE Detail'!$Q$1:$Q$99997,'FTE Detail'!$M$1:$M$99997,F$5,'FTE Detail'!$I$1:$I$99997,$B140,'FTE Detail'!$AC$1:$AC$99997,"FULL")</f>
        <v>0</v>
      </c>
      <c r="G140" s="64">
        <f>SUMIFS('FTE Detail'!$Q$1:$Q$99997,'FTE Detail'!$M$1:$M$99997,G$5,'FTE Detail'!$I$1:$I$99997,$B140,'FTE Detail'!$AC$1:$AC$99997,"FULL")</f>
        <v>0</v>
      </c>
      <c r="H140" s="64">
        <f>SUMIFS('FTE Detail'!$Q$1:$Q$99997,'FTE Detail'!$M$1:$M$99997,H$5,'FTE Detail'!$I$1:$I$99997,$B140,'FTE Detail'!$AC$1:$AC$99997,"FULL")</f>
        <v>0</v>
      </c>
      <c r="W140" s="77">
        <f>SUM(F140:H140)</f>
        <v>0</v>
      </c>
      <c r="X140" s="64"/>
      <c r="Y140" s="54">
        <f t="shared" si="43"/>
        <v>0</v>
      </c>
    </row>
    <row r="141" spans="2:25" x14ac:dyDescent="0.3">
      <c r="C141" s="36" t="e">
        <f>VLOOKUP(B141,IRN!$A$2:$B$664,2)</f>
        <v>#N/A</v>
      </c>
      <c r="F141" s="64">
        <f>SUMIFS('FTE Detail'!$Q$1:$Q$99997,'FTE Detail'!$M$1:$M$99997,F$5,'FTE Detail'!$I$1:$I$99997,$B141,'FTE Detail'!$AC$1:$AC$99997,"FULL")</f>
        <v>0</v>
      </c>
      <c r="G141" s="64">
        <f>SUMIFS('FTE Detail'!$Q$1:$Q$99997,'FTE Detail'!$M$1:$M$99997,G$5,'FTE Detail'!$I$1:$I$99997,$B141,'FTE Detail'!$AC$1:$AC$99997,"FULL")</f>
        <v>0</v>
      </c>
      <c r="H141" s="64">
        <f>SUMIFS('FTE Detail'!$Q$1:$Q$99997,'FTE Detail'!$M$1:$M$99997,H$5,'FTE Detail'!$I$1:$I$99997,$B141,'FTE Detail'!$AC$1:$AC$99997,"FULL")</f>
        <v>0</v>
      </c>
      <c r="W141" s="77">
        <f>SUM(F141:H141)</f>
        <v>0</v>
      </c>
      <c r="X141" s="64"/>
      <c r="Y141" s="54">
        <f t="shared" si="43"/>
        <v>0</v>
      </c>
    </row>
    <row r="142" spans="2:25" ht="15" x14ac:dyDescent="0.3">
      <c r="C142" s="85"/>
      <c r="F142" s="64">
        <f>SUMIFS('FTE Detail'!$Q$1:$Q$99997,'FTE Detail'!$M$1:$M$99997,F$5,'FTE Detail'!$I$1:$I$99997,$B142,'FTE Detail'!$AC$1:$AC$99997,"FULL")</f>
        <v>0</v>
      </c>
      <c r="G142" s="64">
        <f>SUMIFS('FTE Detail'!$Q$1:$Q$99997,'FTE Detail'!$M$1:$M$99997,G$5,'FTE Detail'!$I$1:$I$99997,$B142,'FTE Detail'!$AC$1:$AC$99997,"FULL")</f>
        <v>0</v>
      </c>
      <c r="H142" s="64">
        <f>SUMIFS('FTE Detail'!$Q$1:$Q$99997,'FTE Detail'!$M$1:$M$99997,H$5,'FTE Detail'!$I$1:$I$99997,$B142,'FTE Detail'!$AC$1:$AC$99997,"FULL")</f>
        <v>0</v>
      </c>
      <c r="W142" s="77">
        <f>SUM(F142:H142)</f>
        <v>0</v>
      </c>
      <c r="X142" s="64"/>
      <c r="Y142" s="54">
        <f t="shared" si="43"/>
        <v>0</v>
      </c>
    </row>
    <row r="143" spans="2:25" x14ac:dyDescent="0.3">
      <c r="W143" s="77">
        <f>SUM(W138:W142)</f>
        <v>0</v>
      </c>
      <c r="X143" s="77">
        <f t="shared" ref="X143:Y143" si="44">SUM(X138:X142)</f>
        <v>0</v>
      </c>
      <c r="Y143" s="77">
        <f t="shared" si="44"/>
        <v>0</v>
      </c>
    </row>
    <row r="144" spans="2:25" x14ac:dyDescent="0.3">
      <c r="X144" s="77"/>
      <c r="Y144" s="77"/>
    </row>
    <row r="145" spans="3:27" x14ac:dyDescent="0.3">
      <c r="X145" s="77"/>
      <c r="Y145" s="77"/>
    </row>
    <row r="147" spans="3:27" ht="64.2" customHeight="1" x14ac:dyDescent="0.35">
      <c r="C147" s="79" t="s">
        <v>803</v>
      </c>
      <c r="D147" s="71"/>
      <c r="I147" s="40" t="s">
        <v>747</v>
      </c>
      <c r="J147" s="40"/>
      <c r="K147" s="40"/>
      <c r="L147" s="40"/>
      <c r="M147" s="40"/>
      <c r="W147" s="36" t="s">
        <v>804</v>
      </c>
      <c r="X147" s="36" t="s">
        <v>805</v>
      </c>
      <c r="Y147" s="40">
        <v>0.5</v>
      </c>
      <c r="Z147" s="86" t="s">
        <v>807</v>
      </c>
      <c r="AA147" s="86" t="s">
        <v>806</v>
      </c>
    </row>
    <row r="148" spans="3:27" x14ac:dyDescent="0.3">
      <c r="C148" s="36" t="s">
        <v>79</v>
      </c>
      <c r="D148" s="52"/>
      <c r="I148" s="52">
        <f>SUMIFS('FTE Detail'!$Q$1:$Q$99999,'FTE Detail'!$M$1:$M$99999,I$44,'FTE Detail'!$A$1:$A$99999,SFPR!$B$4,'FTE Detail'!$AC$1:$AC$99999,"FULL",'FTE Detail'!$Z$1:$Z$99999,1)</f>
        <v>0</v>
      </c>
      <c r="J148" s="52"/>
      <c r="K148" s="52"/>
      <c r="L148" s="52"/>
      <c r="M148" s="52"/>
      <c r="W148" s="64">
        <v>4000</v>
      </c>
      <c r="X148" s="87">
        <v>1578</v>
      </c>
      <c r="Y148" s="40">
        <v>0.5</v>
      </c>
      <c r="Z148" s="88">
        <v>0</v>
      </c>
      <c r="AA148" s="64">
        <f t="shared" ref="AA148:AA153" si="45">SUM(((I148*W148)+(I148*X148*Y148*Z148)))</f>
        <v>0</v>
      </c>
    </row>
    <row r="149" spans="3:27" x14ac:dyDescent="0.3">
      <c r="C149" s="36" t="s">
        <v>80</v>
      </c>
      <c r="D149" s="52"/>
      <c r="I149" s="52">
        <f>SUMIFS('FTE Detail'!$Q$1:$Q$99999,'FTE Detail'!$M$1:$M$99999,I$44,'FTE Detail'!$A$1:$A$99999,SFPR!$B$4,'FTE Detail'!$AC$1:$AC$99999,"FULL",'FTE Detail'!$Z$1:$Z$99999,2)</f>
        <v>0</v>
      </c>
      <c r="J149" s="52"/>
      <c r="K149" s="52"/>
      <c r="L149" s="52"/>
      <c r="M149" s="52"/>
      <c r="W149" s="77">
        <f>W148</f>
        <v>4000</v>
      </c>
      <c r="X149" s="87">
        <v>4005</v>
      </c>
      <c r="Y149" s="40">
        <v>0.5</v>
      </c>
      <c r="Z149" s="89">
        <f>Z148</f>
        <v>0</v>
      </c>
      <c r="AA149" s="64">
        <f t="shared" si="45"/>
        <v>0</v>
      </c>
    </row>
    <row r="150" spans="3:27" x14ac:dyDescent="0.3">
      <c r="C150" s="36" t="s">
        <v>81</v>
      </c>
      <c r="D150" s="52"/>
      <c r="I150" s="52">
        <f>SUMIFS('FTE Detail'!$Q$1:$Q$99999,'FTE Detail'!$M$1:$M$99999,I$44,'FTE Detail'!$A$1:$A$99999,SFPR!$B$4,'FTE Detail'!$AC$1:$AC$99999,"FULL",'FTE Detail'!$Z$1:$Z$99999,3)</f>
        <v>0</v>
      </c>
      <c r="J150" s="52"/>
      <c r="K150" s="52"/>
      <c r="L150" s="52"/>
      <c r="M150" s="52"/>
      <c r="W150" s="77">
        <f t="shared" ref="W150:W153" si="46">W149</f>
        <v>4000</v>
      </c>
      <c r="X150" s="87">
        <v>9622</v>
      </c>
      <c r="Y150" s="40">
        <v>0.5</v>
      </c>
      <c r="Z150" s="89">
        <f t="shared" ref="Z150:Z153" si="47">Z149</f>
        <v>0</v>
      </c>
      <c r="AA150" s="64">
        <f t="shared" si="45"/>
        <v>0</v>
      </c>
    </row>
    <row r="151" spans="3:27" x14ac:dyDescent="0.3">
      <c r="C151" s="36" t="s">
        <v>82</v>
      </c>
      <c r="D151" s="52"/>
      <c r="I151" s="52">
        <f>SUMIFS('FTE Detail'!$Q$1:$Q$99999,'FTE Detail'!$M$1:$M$99999,I$44,'FTE Detail'!$A$1:$A$99999,SFPR!$B$4,'FTE Detail'!$AC$1:$AC$99999,"FULL",'FTE Detail'!$Z$1:$Z$99999,4)</f>
        <v>0</v>
      </c>
      <c r="J151" s="52"/>
      <c r="K151" s="52"/>
      <c r="L151" s="52"/>
      <c r="M151" s="52"/>
      <c r="W151" s="77">
        <f t="shared" si="46"/>
        <v>4000</v>
      </c>
      <c r="X151" s="87">
        <v>12841</v>
      </c>
      <c r="Y151" s="40">
        <v>0.5</v>
      </c>
      <c r="Z151" s="89">
        <f t="shared" si="47"/>
        <v>0</v>
      </c>
      <c r="AA151" s="64">
        <f t="shared" si="45"/>
        <v>0</v>
      </c>
    </row>
    <row r="152" spans="3:27" x14ac:dyDescent="0.3">
      <c r="C152" s="36" t="s">
        <v>83</v>
      </c>
      <c r="D152" s="52"/>
      <c r="I152" s="52">
        <f>SUMIFS('FTE Detail'!$Q$1:$Q$99999,'FTE Detail'!$M$1:$M$99999,I$44,'FTE Detail'!$A$1:$A$99999,SFPR!$B$4,'FTE Detail'!$AC$1:$AC$99999,"FULL",'FTE Detail'!$Z$1:$Z$99999,5)</f>
        <v>0</v>
      </c>
      <c r="J152" s="52"/>
      <c r="K152" s="52"/>
      <c r="L152" s="52"/>
      <c r="M152" s="52"/>
      <c r="W152" s="77">
        <f t="shared" si="46"/>
        <v>4000</v>
      </c>
      <c r="X152" s="87">
        <v>17390</v>
      </c>
      <c r="Y152" s="40">
        <v>0.5</v>
      </c>
      <c r="Z152" s="89">
        <f t="shared" si="47"/>
        <v>0</v>
      </c>
      <c r="AA152" s="64">
        <f t="shared" si="45"/>
        <v>0</v>
      </c>
    </row>
    <row r="153" spans="3:27" x14ac:dyDescent="0.3">
      <c r="C153" s="36" t="s">
        <v>84</v>
      </c>
      <c r="D153" s="52"/>
      <c r="I153" s="52">
        <f>SUMIFS('FTE Detail'!$Q$1:$Q$99999,'FTE Detail'!$M$1:$M$99999,I$44,'FTE Detail'!$A$1:$A$99999,SFPR!$B$4,'FTE Detail'!$AC$1:$AC$99999,"FULL",'FTE Detail'!$Z$1:$Z$99999,6)</f>
        <v>0</v>
      </c>
      <c r="J153" s="52"/>
      <c r="K153" s="52"/>
      <c r="L153" s="52"/>
      <c r="M153" s="52"/>
      <c r="W153" s="77">
        <f t="shared" si="46"/>
        <v>4000</v>
      </c>
      <c r="X153" s="87">
        <v>25637</v>
      </c>
      <c r="Y153" s="40">
        <v>0.5</v>
      </c>
      <c r="Z153" s="89">
        <f t="shared" si="47"/>
        <v>0</v>
      </c>
      <c r="AA153" s="64">
        <f t="shared" si="45"/>
        <v>0</v>
      </c>
    </row>
    <row r="154" spans="3:27" x14ac:dyDescent="0.3">
      <c r="Z154" s="90" t="s">
        <v>96</v>
      </c>
      <c r="AA154" s="77">
        <f>SUM(AA148:AA153)</f>
        <v>0</v>
      </c>
    </row>
  </sheetData>
  <sheetProtection selectLockedCells="1"/>
  <mergeCells count="6">
    <mergeCell ref="N4:V4"/>
    <mergeCell ref="N3:V3"/>
    <mergeCell ref="D3:H3"/>
    <mergeCell ref="D4:H4"/>
    <mergeCell ref="J4:M4"/>
    <mergeCell ref="J3:M3"/>
  </mergeCells>
  <printOptions headings="1" gridLines="1"/>
  <pageMargins left="0" right="0" top="0" bottom="0" header="0" footer="0"/>
  <pageSetup scale="50" orientation="landscape" horizontalDpi="4294967293" verticalDpi="4294967293" r:id="rId1"/>
  <headerFooter>
    <oddFooter>&amp;C&amp;P&amp;R&amp;D &amp;T</oddFooter>
  </headerFooter>
  <rowBreaks count="1" manualBreakCount="1">
    <brk id="68" max="16383" man="1"/>
  </rowBreaks>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8"/>
  <sheetViews>
    <sheetView workbookViewId="0">
      <selection activeCell="F18" sqref="F18"/>
    </sheetView>
  </sheetViews>
  <sheetFormatPr defaultRowHeight="14.4" x14ac:dyDescent="0.3"/>
  <cols>
    <col min="1" max="1" width="5.44140625" bestFit="1" customWidth="1"/>
    <col min="2" max="2" width="29.109375" bestFit="1" customWidth="1"/>
    <col min="3" max="3" width="10.5546875" style="4" bestFit="1" customWidth="1"/>
    <col min="4" max="4" width="10" bestFit="1" customWidth="1"/>
    <col min="5" max="11" width="8.88671875" customWidth="1"/>
    <col min="12" max="12" width="12.44140625" bestFit="1" customWidth="1"/>
    <col min="13" max="21" width="8.88671875" customWidth="1"/>
    <col min="22" max="22" width="11" bestFit="1" customWidth="1"/>
  </cols>
  <sheetData>
    <row r="1" spans="1:12" x14ac:dyDescent="0.3">
      <c r="A1" s="16"/>
    </row>
    <row r="2" spans="1:12" x14ac:dyDescent="0.3">
      <c r="A2" s="5"/>
      <c r="D2" s="3"/>
      <c r="L2" s="3"/>
    </row>
    <row r="3" spans="1:12" x14ac:dyDescent="0.3">
      <c r="A3" s="5"/>
      <c r="D3" s="3"/>
      <c r="I3" s="3"/>
      <c r="L3" s="3"/>
    </row>
    <row r="4" spans="1:12" x14ac:dyDescent="0.3">
      <c r="A4" s="5"/>
      <c r="D4" s="3"/>
      <c r="I4" s="3"/>
      <c r="L4" s="3"/>
    </row>
    <row r="5" spans="1:12" x14ac:dyDescent="0.3">
      <c r="A5" s="5"/>
      <c r="D5" s="3"/>
      <c r="I5" s="3"/>
      <c r="L5" s="3"/>
    </row>
    <row r="6" spans="1:12" x14ac:dyDescent="0.3">
      <c r="A6" s="5"/>
      <c r="D6" s="3"/>
      <c r="L6" s="3"/>
    </row>
    <row r="7" spans="1:12" x14ac:dyDescent="0.3">
      <c r="A7" s="5"/>
      <c r="D7" s="3"/>
      <c r="E7" s="3"/>
      <c r="G7" s="3"/>
      <c r="I7" s="3"/>
      <c r="L7" s="3"/>
    </row>
    <row r="8" spans="1:12" x14ac:dyDescent="0.3">
      <c r="A8" s="5"/>
      <c r="D8" s="3"/>
      <c r="I8" s="3"/>
      <c r="L8" s="3"/>
    </row>
    <row r="9" spans="1:12" x14ac:dyDescent="0.3">
      <c r="A9" s="5"/>
      <c r="D9" s="3"/>
      <c r="F9" s="3"/>
      <c r="G9" s="3"/>
      <c r="H9" s="3"/>
      <c r="I9" s="3"/>
      <c r="L9" s="3"/>
    </row>
    <row r="10" spans="1:12" x14ac:dyDescent="0.3">
      <c r="A10" s="5"/>
      <c r="D10" s="3"/>
      <c r="I10" s="3"/>
      <c r="J10" s="3"/>
      <c r="L10" s="3"/>
    </row>
    <row r="11" spans="1:12" x14ac:dyDescent="0.3">
      <c r="A11" s="9"/>
      <c r="D11" s="3"/>
      <c r="I11" s="3"/>
      <c r="J11" s="3"/>
      <c r="L11" s="3"/>
    </row>
    <row r="12" spans="1:12" x14ac:dyDescent="0.3">
      <c r="A12" s="5"/>
      <c r="D12" s="3"/>
      <c r="E12" s="3"/>
      <c r="F12" s="3"/>
      <c r="I12" s="3"/>
      <c r="L12" s="3"/>
    </row>
    <row r="13" spans="1:12" x14ac:dyDescent="0.3">
      <c r="A13" s="5"/>
      <c r="D13" s="3"/>
      <c r="F13" s="3"/>
      <c r="G13" s="3"/>
      <c r="H13" s="3"/>
      <c r="I13" s="3"/>
      <c r="L13" s="3"/>
    </row>
    <row r="14" spans="1:12" x14ac:dyDescent="0.3">
      <c r="A14" s="5"/>
      <c r="D14" s="3"/>
      <c r="L14" s="3"/>
    </row>
    <row r="15" spans="1:12" x14ac:dyDescent="0.3">
      <c r="A15" s="5"/>
      <c r="D15" s="3"/>
      <c r="L15" s="3"/>
    </row>
    <row r="16" spans="1:12" x14ac:dyDescent="0.3">
      <c r="A16" s="5"/>
      <c r="D16" s="3"/>
      <c r="J16" s="3"/>
      <c r="L16" s="3"/>
    </row>
    <row r="17" spans="1:12" x14ac:dyDescent="0.3">
      <c r="A17" s="5"/>
      <c r="D17" s="3"/>
      <c r="H17" s="3"/>
      <c r="I17" s="3"/>
      <c r="J17" s="3"/>
      <c r="L17" s="3"/>
    </row>
    <row r="18" spans="1:12" x14ac:dyDescent="0.3">
      <c r="A18" s="5"/>
      <c r="D18" s="3"/>
      <c r="G18" s="3"/>
      <c r="L18" s="3"/>
    </row>
    <row r="19" spans="1:12" x14ac:dyDescent="0.3">
      <c r="A19" s="5"/>
      <c r="D19" s="3"/>
      <c r="F19" s="3"/>
      <c r="G19" s="3"/>
      <c r="H19" s="3"/>
      <c r="I19" s="3"/>
      <c r="L19" s="3"/>
    </row>
    <row r="20" spans="1:12" x14ac:dyDescent="0.3">
      <c r="A20" s="5"/>
      <c r="D20" s="3"/>
      <c r="F20" s="3"/>
      <c r="G20" s="3"/>
      <c r="L20" s="3"/>
    </row>
    <row r="21" spans="1:12" x14ac:dyDescent="0.3">
      <c r="A21" s="5"/>
      <c r="D21" s="3"/>
      <c r="H21" s="3"/>
      <c r="L21" s="3"/>
    </row>
    <row r="22" spans="1:12" x14ac:dyDescent="0.3">
      <c r="A22" s="5"/>
      <c r="D22" s="3"/>
      <c r="F22" s="3"/>
      <c r="H22" s="3"/>
      <c r="I22" s="3"/>
      <c r="L22" s="3"/>
    </row>
    <row r="23" spans="1:12" x14ac:dyDescent="0.3">
      <c r="A23" s="9"/>
      <c r="D23" s="3"/>
      <c r="H23" s="3"/>
      <c r="L23" s="3"/>
    </row>
    <row r="24" spans="1:12" x14ac:dyDescent="0.3">
      <c r="A24" s="5"/>
      <c r="D24" s="3"/>
      <c r="L24" s="3"/>
    </row>
    <row r="25" spans="1:12" x14ac:dyDescent="0.3">
      <c r="A25" s="5"/>
      <c r="D25" s="3"/>
      <c r="L25" s="3"/>
    </row>
    <row r="26" spans="1:12" x14ac:dyDescent="0.3">
      <c r="A26" s="5"/>
      <c r="D26" s="3"/>
      <c r="L26" s="3"/>
    </row>
    <row r="27" spans="1:12" x14ac:dyDescent="0.3">
      <c r="A27" s="5"/>
      <c r="D27" s="3"/>
      <c r="I27" s="3"/>
      <c r="L27" s="3"/>
    </row>
    <row r="28" spans="1:12" x14ac:dyDescent="0.3">
      <c r="A28" s="5"/>
      <c r="D28" s="3"/>
      <c r="L28" s="3"/>
    </row>
    <row r="29" spans="1:12" x14ac:dyDescent="0.3">
      <c r="A29" s="5"/>
      <c r="D29" s="3"/>
      <c r="G29" s="3"/>
      <c r="H29" s="3"/>
      <c r="I29" s="3"/>
      <c r="J29" s="3"/>
      <c r="L29" s="3"/>
    </row>
    <row r="30" spans="1:12" x14ac:dyDescent="0.3">
      <c r="A30" s="5"/>
      <c r="D30" s="3"/>
      <c r="L30" s="3"/>
    </row>
    <row r="31" spans="1:12" x14ac:dyDescent="0.3">
      <c r="A31" s="5"/>
      <c r="D31" s="3"/>
      <c r="I31" s="3"/>
      <c r="L31" s="3"/>
    </row>
    <row r="32" spans="1:12" x14ac:dyDescent="0.3">
      <c r="A32" s="5"/>
      <c r="D32" s="3"/>
      <c r="L32" s="3"/>
    </row>
    <row r="33" spans="1:12" x14ac:dyDescent="0.3">
      <c r="A33" s="5"/>
      <c r="D33" s="3"/>
      <c r="I33" s="3"/>
      <c r="J33" s="3"/>
      <c r="L33" s="3"/>
    </row>
    <row r="34" spans="1:12" x14ac:dyDescent="0.3">
      <c r="A34" s="5"/>
      <c r="D34" s="3"/>
      <c r="I34" s="3"/>
      <c r="L34" s="3"/>
    </row>
    <row r="35" spans="1:12" x14ac:dyDescent="0.3">
      <c r="A35" s="5"/>
      <c r="D35" s="3"/>
      <c r="F35" s="3"/>
      <c r="G35" s="3"/>
      <c r="I35" s="3"/>
      <c r="L35" s="3"/>
    </row>
    <row r="36" spans="1:12" x14ac:dyDescent="0.3">
      <c r="A36" s="5"/>
      <c r="D36" s="3"/>
      <c r="L36" s="3"/>
    </row>
    <row r="37" spans="1:12" x14ac:dyDescent="0.3">
      <c r="A37" s="5"/>
      <c r="D37" s="3"/>
      <c r="I37" s="3"/>
      <c r="J37" s="3"/>
      <c r="L37" s="3"/>
    </row>
    <row r="38" spans="1:12" x14ac:dyDescent="0.3">
      <c r="A38" s="5"/>
      <c r="D38" s="3"/>
      <c r="I38" s="3"/>
      <c r="J38" s="3"/>
      <c r="L38" s="3"/>
    </row>
    <row r="39" spans="1:12" x14ac:dyDescent="0.3">
      <c r="A39" s="5"/>
      <c r="D39" s="3"/>
      <c r="L39" s="3"/>
    </row>
    <row r="40" spans="1:12" x14ac:dyDescent="0.3">
      <c r="A40" s="5"/>
      <c r="D40" s="3"/>
      <c r="I40" s="3"/>
      <c r="J40" s="3"/>
      <c r="L40" s="3"/>
    </row>
    <row r="41" spans="1:12" x14ac:dyDescent="0.3">
      <c r="A41" s="5"/>
      <c r="D41" s="3"/>
      <c r="I41" s="3"/>
      <c r="L41" s="3"/>
    </row>
    <row r="42" spans="1:12" x14ac:dyDescent="0.3">
      <c r="A42" s="5"/>
      <c r="D42" s="3"/>
      <c r="E42" s="3"/>
      <c r="F42" s="3"/>
      <c r="G42" s="3"/>
      <c r="H42" s="3"/>
      <c r="I42" s="3"/>
      <c r="L42" s="3"/>
    </row>
    <row r="43" spans="1:12" x14ac:dyDescent="0.3">
      <c r="A43" s="5"/>
      <c r="D43" s="3"/>
      <c r="G43" s="3"/>
      <c r="H43" s="3"/>
      <c r="I43" s="3"/>
      <c r="L43" s="3"/>
    </row>
    <row r="44" spans="1:12" x14ac:dyDescent="0.3">
      <c r="A44" s="5"/>
      <c r="D44" s="3"/>
      <c r="I44" s="3"/>
      <c r="J44" s="3"/>
      <c r="L44" s="3"/>
    </row>
    <row r="45" spans="1:12" x14ac:dyDescent="0.3">
      <c r="A45" s="5"/>
      <c r="D45" s="3"/>
      <c r="F45" s="3"/>
      <c r="G45" s="3"/>
      <c r="H45" s="3"/>
      <c r="I45" s="3"/>
      <c r="K45" s="3"/>
      <c r="L45" s="3"/>
    </row>
    <row r="46" spans="1:12" x14ac:dyDescent="0.3">
      <c r="A46" s="5"/>
      <c r="D46" s="3"/>
      <c r="I46" s="3"/>
      <c r="L46" s="3"/>
    </row>
    <row r="47" spans="1:12" x14ac:dyDescent="0.3">
      <c r="A47" s="5"/>
      <c r="D47" s="3"/>
      <c r="F47" s="3"/>
      <c r="G47" s="3"/>
      <c r="H47" s="3"/>
      <c r="I47" s="3"/>
      <c r="L47" s="3"/>
    </row>
    <row r="48" spans="1:12" x14ac:dyDescent="0.3">
      <c r="A48" s="5"/>
      <c r="D48" s="3"/>
      <c r="L48" s="3"/>
    </row>
    <row r="49" spans="1:12" x14ac:dyDescent="0.3">
      <c r="A49" s="5"/>
      <c r="D49" s="3"/>
      <c r="I49" s="3"/>
      <c r="L49" s="3"/>
    </row>
    <row r="50" spans="1:12" x14ac:dyDescent="0.3">
      <c r="A50" s="5"/>
      <c r="D50" s="3"/>
      <c r="I50" s="3"/>
      <c r="L50" s="3"/>
    </row>
    <row r="51" spans="1:12" x14ac:dyDescent="0.3">
      <c r="A51" s="5"/>
      <c r="D51" s="3"/>
      <c r="L51" s="3"/>
    </row>
    <row r="52" spans="1:12" x14ac:dyDescent="0.3">
      <c r="A52" s="5"/>
      <c r="D52" s="3"/>
      <c r="I52" s="3"/>
      <c r="L52" s="3"/>
    </row>
    <row r="53" spans="1:12" x14ac:dyDescent="0.3">
      <c r="A53" s="5"/>
      <c r="D53" s="3"/>
      <c r="L53" s="3"/>
    </row>
    <row r="54" spans="1:12" x14ac:dyDescent="0.3">
      <c r="A54" s="5"/>
    </row>
    <row r="55" spans="1:12" x14ac:dyDescent="0.3">
      <c r="A55" s="5"/>
      <c r="D55" s="3"/>
      <c r="L55" s="3"/>
    </row>
    <row r="57" spans="1:12" x14ac:dyDescent="0.3">
      <c r="A57" s="5"/>
      <c r="D57" s="3"/>
      <c r="G57" s="3"/>
      <c r="I57" s="3"/>
      <c r="J57" s="3"/>
      <c r="L57" s="3"/>
    </row>
    <row r="58" spans="1:12" x14ac:dyDescent="0.3">
      <c r="A58" s="5"/>
      <c r="D58" s="3"/>
      <c r="J58" s="3"/>
      <c r="L58" s="3"/>
    </row>
  </sheetData>
  <sortState ref="A2:L11">
    <sortCondition ref="A6"/>
  </sortState>
  <pageMargins left="0.7" right="0.7" top="0.75" bottom="0.75" header="0.3" footer="0.3"/>
  <pageSetup orientation="portrait" horizontalDpi="4294967293" verticalDpi="4294967293"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56"/>
  <sheetViews>
    <sheetView workbookViewId="0">
      <pane ySplit="1" topLeftCell="A2" activePane="bottomLeft" state="frozen"/>
      <selection pane="bottomLeft" activeCell="I21" sqref="I21"/>
    </sheetView>
  </sheetViews>
  <sheetFormatPr defaultRowHeight="14.4" x14ac:dyDescent="0.3"/>
  <cols>
    <col min="2" max="2" width="42.21875" bestFit="1" customWidth="1"/>
    <col min="3" max="3" width="12.5546875" bestFit="1" customWidth="1"/>
    <col min="7" max="7" width="13.6640625" bestFit="1" customWidth="1"/>
  </cols>
  <sheetData>
    <row r="1" spans="1:13" x14ac:dyDescent="0.3">
      <c r="A1" s="9"/>
      <c r="K1" s="9"/>
      <c r="M1" s="9"/>
    </row>
    <row r="2" spans="1:13" x14ac:dyDescent="0.3">
      <c r="A2" s="5"/>
      <c r="G2" s="14"/>
      <c r="K2" s="5"/>
      <c r="M2" s="5"/>
    </row>
    <row r="3" spans="1:13" x14ac:dyDescent="0.3">
      <c r="A3" s="5"/>
      <c r="G3" s="14"/>
      <c r="K3" s="5"/>
      <c r="M3" s="5"/>
    </row>
    <row r="4" spans="1:13" x14ac:dyDescent="0.3">
      <c r="A4" s="5"/>
      <c r="G4" s="14"/>
      <c r="K4" s="5"/>
      <c r="M4" s="5"/>
    </row>
    <row r="5" spans="1:13" x14ac:dyDescent="0.3">
      <c r="A5" s="5"/>
      <c r="G5" s="14"/>
      <c r="K5" s="5"/>
      <c r="M5" s="5"/>
    </row>
    <row r="6" spans="1:13" x14ac:dyDescent="0.3">
      <c r="A6" s="5"/>
      <c r="G6" s="14"/>
      <c r="K6" s="5"/>
      <c r="M6" s="5"/>
    </row>
    <row r="7" spans="1:13" x14ac:dyDescent="0.3">
      <c r="A7" s="5"/>
      <c r="G7" s="14"/>
      <c r="K7" s="5"/>
      <c r="M7" s="5"/>
    </row>
    <row r="8" spans="1:13" x14ac:dyDescent="0.3">
      <c r="A8" s="5"/>
      <c r="G8" s="14"/>
      <c r="K8" s="5"/>
      <c r="M8" s="5"/>
    </row>
    <row r="9" spans="1:13" x14ac:dyDescent="0.3">
      <c r="A9" s="5"/>
      <c r="G9" s="14"/>
      <c r="K9" s="5"/>
      <c r="M9" s="5"/>
    </row>
    <row r="10" spans="1:13" x14ac:dyDescent="0.3">
      <c r="A10" s="5"/>
      <c r="G10" s="14"/>
      <c r="K10" s="5"/>
    </row>
    <row r="11" spans="1:13" x14ac:dyDescent="0.3">
      <c r="A11" s="5"/>
      <c r="G11" s="14"/>
      <c r="K11" s="5"/>
    </row>
    <row r="12" spans="1:13" x14ac:dyDescent="0.3">
      <c r="A12" s="5"/>
      <c r="G12" s="14"/>
      <c r="K12" s="5"/>
    </row>
    <row r="13" spans="1:13" x14ac:dyDescent="0.3">
      <c r="A13" s="5"/>
      <c r="G13" s="14"/>
      <c r="K13" s="5"/>
    </row>
    <row r="14" spans="1:13" x14ac:dyDescent="0.3">
      <c r="A14" s="5"/>
      <c r="G14" s="14"/>
      <c r="K14" s="5"/>
    </row>
    <row r="15" spans="1:13" x14ac:dyDescent="0.3">
      <c r="A15" s="5"/>
      <c r="G15" s="14"/>
    </row>
    <row r="16" spans="1:13" x14ac:dyDescent="0.3">
      <c r="A16" s="5"/>
      <c r="G16" s="14"/>
    </row>
    <row r="17" spans="1:7" x14ac:dyDescent="0.3">
      <c r="A17" s="5"/>
      <c r="G17" s="14"/>
    </row>
    <row r="18" spans="1:7" x14ac:dyDescent="0.3">
      <c r="A18" s="5"/>
      <c r="G18" s="14"/>
    </row>
    <row r="19" spans="1:7" x14ac:dyDescent="0.3">
      <c r="A19" s="5"/>
      <c r="G19" s="14"/>
    </row>
    <row r="20" spans="1:7" x14ac:dyDescent="0.3">
      <c r="A20" s="5"/>
      <c r="G20" s="14"/>
    </row>
    <row r="21" spans="1:7" x14ac:dyDescent="0.3">
      <c r="A21" s="5"/>
      <c r="G21" s="14"/>
    </row>
    <row r="22" spans="1:7" x14ac:dyDescent="0.3">
      <c r="A22" s="5"/>
      <c r="G22" s="14"/>
    </row>
    <row r="23" spans="1:7" x14ac:dyDescent="0.3">
      <c r="A23" s="5"/>
      <c r="G23" s="14"/>
    </row>
    <row r="24" spans="1:7" x14ac:dyDescent="0.3">
      <c r="A24" s="5"/>
      <c r="G24" s="14"/>
    </row>
    <row r="25" spans="1:7" x14ac:dyDescent="0.3">
      <c r="A25" s="5"/>
      <c r="G25" s="14"/>
    </row>
    <row r="26" spans="1:7" x14ac:dyDescent="0.3">
      <c r="A26" s="5"/>
      <c r="G26" s="14"/>
    </row>
    <row r="27" spans="1:7" x14ac:dyDescent="0.3">
      <c r="A27" s="5"/>
      <c r="G27" s="14"/>
    </row>
    <row r="28" spans="1:7" x14ac:dyDescent="0.3">
      <c r="A28" s="5"/>
      <c r="G28" s="14"/>
    </row>
    <row r="29" spans="1:7" x14ac:dyDescent="0.3">
      <c r="A29" s="5"/>
      <c r="G29" s="14"/>
    </row>
    <row r="30" spans="1:7" x14ac:dyDescent="0.3">
      <c r="A30" s="5"/>
      <c r="G30" s="14"/>
    </row>
    <row r="31" spans="1:7" x14ac:dyDescent="0.3">
      <c r="A31" s="5"/>
      <c r="G31" s="14"/>
    </row>
    <row r="32" spans="1:7" x14ac:dyDescent="0.3">
      <c r="A32" s="5"/>
      <c r="G32" s="14"/>
    </row>
    <row r="33" spans="1:7" x14ac:dyDescent="0.3">
      <c r="A33" s="5"/>
      <c r="G33" s="14"/>
    </row>
    <row r="34" spans="1:7" x14ac:dyDescent="0.3">
      <c r="A34" s="5"/>
      <c r="G34" s="14"/>
    </row>
    <row r="35" spans="1:7" x14ac:dyDescent="0.3">
      <c r="A35" s="5"/>
      <c r="G35" s="14"/>
    </row>
    <row r="36" spans="1:7" x14ac:dyDescent="0.3">
      <c r="A36" s="5"/>
      <c r="G36" s="14"/>
    </row>
    <row r="37" spans="1:7" x14ac:dyDescent="0.3">
      <c r="A37" s="5"/>
      <c r="G37" s="14"/>
    </row>
    <row r="38" spans="1:7" x14ac:dyDescent="0.3">
      <c r="A38" s="5"/>
      <c r="G38" s="14"/>
    </row>
    <row r="39" spans="1:7" x14ac:dyDescent="0.3">
      <c r="A39" s="5"/>
      <c r="G39" s="14"/>
    </row>
    <row r="40" spans="1:7" x14ac:dyDescent="0.3">
      <c r="A40" s="5"/>
      <c r="G40" s="14"/>
    </row>
    <row r="41" spans="1:7" x14ac:dyDescent="0.3">
      <c r="A41" s="5"/>
      <c r="G41" s="14"/>
    </row>
    <row r="42" spans="1:7" x14ac:dyDescent="0.3">
      <c r="A42" s="5"/>
      <c r="G42" s="14"/>
    </row>
    <row r="43" spans="1:7" x14ac:dyDescent="0.3">
      <c r="A43" s="5"/>
      <c r="G43" s="14"/>
    </row>
    <row r="44" spans="1:7" x14ac:dyDescent="0.3">
      <c r="A44" s="9"/>
    </row>
    <row r="45" spans="1:7" x14ac:dyDescent="0.3">
      <c r="A45" s="5"/>
      <c r="G45" s="14"/>
    </row>
    <row r="46" spans="1:7" x14ac:dyDescent="0.3">
      <c r="A46" s="2"/>
      <c r="G46" s="14"/>
    </row>
    <row r="47" spans="1:7" x14ac:dyDescent="0.3">
      <c r="A47" s="5"/>
      <c r="G47" s="14"/>
    </row>
    <row r="48" spans="1:7" x14ac:dyDescent="0.3">
      <c r="A48" s="2"/>
      <c r="G48" s="14"/>
    </row>
    <row r="49" spans="1:7" x14ac:dyDescent="0.3">
      <c r="A49" s="5"/>
      <c r="G49" s="14"/>
    </row>
    <row r="50" spans="1:7" x14ac:dyDescent="0.3">
      <c r="A50" s="5"/>
      <c r="G50" s="14"/>
    </row>
    <row r="51" spans="1:7" x14ac:dyDescent="0.3">
      <c r="A51" s="2"/>
      <c r="G51" s="14"/>
    </row>
    <row r="52" spans="1:7" x14ac:dyDescent="0.3">
      <c r="A52" s="5"/>
      <c r="G52" s="14"/>
    </row>
    <row r="53" spans="1:7" x14ac:dyDescent="0.3">
      <c r="A53" s="5"/>
      <c r="G53" s="14"/>
    </row>
    <row r="54" spans="1:7" x14ac:dyDescent="0.3">
      <c r="A54" s="5"/>
      <c r="G54" s="14"/>
    </row>
    <row r="55" spans="1:7" x14ac:dyDescent="0.3">
      <c r="A55" s="5"/>
      <c r="G55" s="14"/>
    </row>
    <row r="56" spans="1:7" x14ac:dyDescent="0.3">
      <c r="A56" s="2"/>
      <c r="G56" s="14"/>
    </row>
    <row r="57" spans="1:7" x14ac:dyDescent="0.3">
      <c r="A57" s="5"/>
      <c r="G57" s="14"/>
    </row>
    <row r="58" spans="1:7" x14ac:dyDescent="0.3">
      <c r="A58" s="2"/>
      <c r="G58" s="14"/>
    </row>
    <row r="59" spans="1:7" x14ac:dyDescent="0.3">
      <c r="A59" s="5"/>
      <c r="G59" s="14"/>
    </row>
    <row r="60" spans="1:7" x14ac:dyDescent="0.3">
      <c r="A60" s="5"/>
      <c r="G60" s="14"/>
    </row>
    <row r="61" spans="1:7" x14ac:dyDescent="0.3">
      <c r="A61" s="5"/>
      <c r="G61" s="14"/>
    </row>
    <row r="62" spans="1:7" x14ac:dyDescent="0.3">
      <c r="A62" s="5"/>
      <c r="G62" s="14"/>
    </row>
    <row r="63" spans="1:7" x14ac:dyDescent="0.3">
      <c r="A63" s="5"/>
      <c r="G63" s="14"/>
    </row>
    <row r="64" spans="1:7" x14ac:dyDescent="0.3">
      <c r="A64" s="2"/>
      <c r="G64" s="14"/>
    </row>
    <row r="65" spans="1:7" x14ac:dyDescent="0.3">
      <c r="A65" s="5"/>
      <c r="G65" s="14"/>
    </row>
    <row r="66" spans="1:7" x14ac:dyDescent="0.3">
      <c r="A66" s="5"/>
      <c r="G66" s="14"/>
    </row>
    <row r="67" spans="1:7" x14ac:dyDescent="0.3">
      <c r="A67" s="2"/>
      <c r="G67" s="14"/>
    </row>
    <row r="68" spans="1:7" x14ac:dyDescent="0.3">
      <c r="A68" s="5"/>
      <c r="G68" s="14"/>
    </row>
    <row r="69" spans="1:7" x14ac:dyDescent="0.3">
      <c r="A69" s="2"/>
      <c r="G69" s="14"/>
    </row>
    <row r="70" spans="1:7" x14ac:dyDescent="0.3">
      <c r="A70" s="2"/>
      <c r="G70" s="14"/>
    </row>
    <row r="71" spans="1:7" x14ac:dyDescent="0.3">
      <c r="A71" s="5"/>
      <c r="G71" s="14"/>
    </row>
    <row r="72" spans="1:7" x14ac:dyDescent="0.3">
      <c r="A72" s="5"/>
      <c r="G72" s="14"/>
    </row>
    <row r="73" spans="1:7" x14ac:dyDescent="0.3">
      <c r="A73" s="9"/>
    </row>
    <row r="74" spans="1:7" x14ac:dyDescent="0.3">
      <c r="A74" s="5"/>
      <c r="G74" s="14"/>
    </row>
    <row r="75" spans="1:7" x14ac:dyDescent="0.3">
      <c r="A75" s="5"/>
      <c r="G75" s="14"/>
    </row>
    <row r="76" spans="1:7" x14ac:dyDescent="0.3">
      <c r="A76" s="5"/>
      <c r="G76" s="14"/>
    </row>
    <row r="77" spans="1:7" x14ac:dyDescent="0.3">
      <c r="A77" s="5"/>
      <c r="G77" s="14"/>
    </row>
    <row r="78" spans="1:7" x14ac:dyDescent="0.3">
      <c r="A78" s="5"/>
      <c r="G78" s="14"/>
    </row>
    <row r="79" spans="1:7" x14ac:dyDescent="0.3">
      <c r="A79" s="5"/>
      <c r="G79" s="14"/>
    </row>
    <row r="80" spans="1:7" x14ac:dyDescent="0.3">
      <c r="A80" s="5"/>
      <c r="G80" s="14"/>
    </row>
    <row r="81" spans="1:7" x14ac:dyDescent="0.3">
      <c r="A81" s="5"/>
      <c r="G81" s="14"/>
    </row>
    <row r="82" spans="1:7" x14ac:dyDescent="0.3">
      <c r="A82" s="5"/>
      <c r="G82" s="14"/>
    </row>
    <row r="83" spans="1:7" x14ac:dyDescent="0.3">
      <c r="A83" s="5"/>
      <c r="G83" s="14"/>
    </row>
    <row r="84" spans="1:7" x14ac:dyDescent="0.3">
      <c r="A84" s="5"/>
      <c r="G84" s="14"/>
    </row>
    <row r="85" spans="1:7" x14ac:dyDescent="0.3">
      <c r="A85" s="5"/>
      <c r="G85" s="14"/>
    </row>
    <row r="86" spans="1:7" x14ac:dyDescent="0.3">
      <c r="A86" s="5"/>
      <c r="G86" s="14"/>
    </row>
    <row r="87" spans="1:7" x14ac:dyDescent="0.3">
      <c r="A87" s="5"/>
      <c r="G87" s="14"/>
    </row>
    <row r="88" spans="1:7" x14ac:dyDescent="0.3">
      <c r="A88" s="5"/>
      <c r="G88" s="14"/>
    </row>
    <row r="89" spans="1:7" x14ac:dyDescent="0.3">
      <c r="A89" s="5"/>
      <c r="G89" s="14"/>
    </row>
    <row r="90" spans="1:7" x14ac:dyDescent="0.3">
      <c r="A90" s="5"/>
      <c r="G90" s="14"/>
    </row>
    <row r="91" spans="1:7" x14ac:dyDescent="0.3">
      <c r="A91" s="2"/>
      <c r="G91" s="14"/>
    </row>
    <row r="92" spans="1:7" x14ac:dyDescent="0.3">
      <c r="A92" s="5"/>
      <c r="G92" s="14"/>
    </row>
    <row r="93" spans="1:7" x14ac:dyDescent="0.3">
      <c r="A93" s="2"/>
      <c r="G93" s="14"/>
    </row>
    <row r="94" spans="1:7" x14ac:dyDescent="0.3">
      <c r="A94" s="5"/>
      <c r="G94" s="14"/>
    </row>
    <row r="95" spans="1:7" x14ac:dyDescent="0.3">
      <c r="A95" s="2"/>
      <c r="G95" s="14"/>
    </row>
    <row r="96" spans="1:7" x14ac:dyDescent="0.3">
      <c r="A96" s="5"/>
      <c r="G96" s="14"/>
    </row>
    <row r="97" spans="1:7" x14ac:dyDescent="0.3">
      <c r="A97" s="5"/>
      <c r="G97" s="14"/>
    </row>
    <row r="98" spans="1:7" x14ac:dyDescent="0.3">
      <c r="A98" s="2"/>
      <c r="G98" s="14"/>
    </row>
    <row r="99" spans="1:7" x14ac:dyDescent="0.3">
      <c r="A99" s="5"/>
      <c r="G99" s="14"/>
    </row>
    <row r="100" spans="1:7" x14ac:dyDescent="0.3">
      <c r="A100" s="2"/>
      <c r="G100" s="14"/>
    </row>
    <row r="101" spans="1:7" x14ac:dyDescent="0.3">
      <c r="A101" s="5"/>
      <c r="G101" s="14"/>
    </row>
    <row r="102" spans="1:7" x14ac:dyDescent="0.3">
      <c r="A102" s="5"/>
      <c r="G102" s="14"/>
    </row>
    <row r="103" spans="1:7" x14ac:dyDescent="0.3">
      <c r="A103" s="2"/>
      <c r="G103" s="14"/>
    </row>
    <row r="104" spans="1:7" x14ac:dyDescent="0.3">
      <c r="A104" s="5"/>
      <c r="G104" s="14"/>
    </row>
    <row r="105" spans="1:7" x14ac:dyDescent="0.3">
      <c r="A105" s="2"/>
      <c r="G105" s="14"/>
    </row>
    <row r="106" spans="1:7" x14ac:dyDescent="0.3">
      <c r="A106" s="2"/>
      <c r="G106" s="14"/>
    </row>
    <row r="107" spans="1:7" x14ac:dyDescent="0.3">
      <c r="A107" s="5"/>
      <c r="G107" s="14"/>
    </row>
    <row r="108" spans="1:7" x14ac:dyDescent="0.3">
      <c r="A108" s="5"/>
      <c r="G108" s="14"/>
    </row>
    <row r="109" spans="1:7" x14ac:dyDescent="0.3">
      <c r="A109" s="5"/>
      <c r="G109" s="14"/>
    </row>
    <row r="110" spans="1:7" x14ac:dyDescent="0.3">
      <c r="A110" s="5"/>
      <c r="G110" s="14"/>
    </row>
    <row r="111" spans="1:7" x14ac:dyDescent="0.3">
      <c r="A111" s="5"/>
      <c r="G111" s="14"/>
    </row>
    <row r="112" spans="1:7" x14ac:dyDescent="0.3">
      <c r="A112" s="5"/>
      <c r="G112" s="14"/>
    </row>
    <row r="113" spans="1:7" x14ac:dyDescent="0.3">
      <c r="A113" s="5"/>
      <c r="G113" s="14"/>
    </row>
    <row r="114" spans="1:7" x14ac:dyDescent="0.3">
      <c r="A114" s="5"/>
      <c r="G114" s="14"/>
    </row>
    <row r="115" spans="1:7" x14ac:dyDescent="0.3">
      <c r="A115" s="5"/>
      <c r="G115" s="14"/>
    </row>
    <row r="116" spans="1:7" x14ac:dyDescent="0.3">
      <c r="A116" s="5"/>
      <c r="G116" s="14"/>
    </row>
    <row r="117" spans="1:7" x14ac:dyDescent="0.3">
      <c r="A117" s="5"/>
      <c r="G117" s="14"/>
    </row>
    <row r="118" spans="1:7" x14ac:dyDescent="0.3">
      <c r="A118" s="5"/>
      <c r="G118" s="14"/>
    </row>
    <row r="119" spans="1:7" x14ac:dyDescent="0.3">
      <c r="A119" s="5"/>
      <c r="G119" s="14"/>
    </row>
    <row r="120" spans="1:7" x14ac:dyDescent="0.3">
      <c r="A120" s="5"/>
      <c r="G120" s="14"/>
    </row>
    <row r="121" spans="1:7" x14ac:dyDescent="0.3">
      <c r="A121" s="5"/>
      <c r="G121" s="14"/>
    </row>
    <row r="122" spans="1:7" x14ac:dyDescent="0.3">
      <c r="A122" s="5"/>
      <c r="G122" s="14"/>
    </row>
    <row r="123" spans="1:7" x14ac:dyDescent="0.3">
      <c r="A123" s="5"/>
      <c r="G123" s="14"/>
    </row>
    <row r="124" spans="1:7" x14ac:dyDescent="0.3">
      <c r="A124" s="5"/>
      <c r="G124" s="14"/>
    </row>
    <row r="125" spans="1:7" x14ac:dyDescent="0.3">
      <c r="A125" s="5"/>
      <c r="G125" s="14"/>
    </row>
    <row r="126" spans="1:7" x14ac:dyDescent="0.3">
      <c r="A126" s="5"/>
      <c r="G126" s="14"/>
    </row>
    <row r="127" spans="1:7" x14ac:dyDescent="0.3">
      <c r="A127" s="5"/>
      <c r="G127" s="14"/>
    </row>
    <row r="128" spans="1:7" x14ac:dyDescent="0.3">
      <c r="A128" s="5"/>
      <c r="G128" s="14"/>
    </row>
    <row r="129" spans="1:7" x14ac:dyDescent="0.3">
      <c r="A129" s="5"/>
      <c r="G129" s="14"/>
    </row>
    <row r="130" spans="1:7" x14ac:dyDescent="0.3">
      <c r="A130" s="5"/>
      <c r="G130" s="14"/>
    </row>
    <row r="131" spans="1:7" x14ac:dyDescent="0.3">
      <c r="A131" s="5"/>
      <c r="G131" s="14"/>
    </row>
    <row r="132" spans="1:7" x14ac:dyDescent="0.3">
      <c r="A132" s="5"/>
      <c r="G132" s="14"/>
    </row>
    <row r="133" spans="1:7" x14ac:dyDescent="0.3">
      <c r="A133" s="5"/>
      <c r="G133" s="14"/>
    </row>
    <row r="134" spans="1:7" x14ac:dyDescent="0.3">
      <c r="A134" s="5"/>
      <c r="G134" s="14"/>
    </row>
    <row r="135" spans="1:7" x14ac:dyDescent="0.3">
      <c r="A135" s="5"/>
      <c r="G135" s="14"/>
    </row>
    <row r="136" spans="1:7" x14ac:dyDescent="0.3">
      <c r="A136" s="5"/>
      <c r="G136" s="14"/>
    </row>
    <row r="137" spans="1:7" x14ac:dyDescent="0.3">
      <c r="A137" s="5"/>
      <c r="G137" s="14"/>
    </row>
    <row r="138" spans="1:7" x14ac:dyDescent="0.3">
      <c r="A138" s="5"/>
      <c r="G138" s="14"/>
    </row>
    <row r="139" spans="1:7" x14ac:dyDescent="0.3">
      <c r="A139" s="5"/>
      <c r="G139" s="14"/>
    </row>
    <row r="140" spans="1:7" x14ac:dyDescent="0.3">
      <c r="A140" s="5"/>
      <c r="G140" s="14"/>
    </row>
    <row r="141" spans="1:7" x14ac:dyDescent="0.3">
      <c r="A141" s="5"/>
      <c r="G141" s="14"/>
    </row>
    <row r="142" spans="1:7" x14ac:dyDescent="0.3">
      <c r="A142" s="5"/>
      <c r="G142" s="14"/>
    </row>
    <row r="143" spans="1:7" x14ac:dyDescent="0.3">
      <c r="A143" s="5"/>
      <c r="G143" s="14"/>
    </row>
    <row r="144" spans="1:7" x14ac:dyDescent="0.3">
      <c r="A144" s="5"/>
      <c r="G144" s="14"/>
    </row>
    <row r="145" spans="1:7" x14ac:dyDescent="0.3">
      <c r="A145" s="5"/>
      <c r="G145" s="14"/>
    </row>
    <row r="146" spans="1:7" x14ac:dyDescent="0.3">
      <c r="A146" s="5"/>
      <c r="G146" s="14"/>
    </row>
    <row r="147" spans="1:7" x14ac:dyDescent="0.3">
      <c r="A147" s="5"/>
      <c r="G147" s="14"/>
    </row>
    <row r="148" spans="1:7" x14ac:dyDescent="0.3">
      <c r="A148" s="5"/>
      <c r="G148" s="14"/>
    </row>
    <row r="149" spans="1:7" x14ac:dyDescent="0.3">
      <c r="A149" s="5"/>
      <c r="G149" s="14"/>
    </row>
    <row r="150" spans="1:7" x14ac:dyDescent="0.3">
      <c r="A150" s="5"/>
      <c r="G150" s="14"/>
    </row>
    <row r="151" spans="1:7" x14ac:dyDescent="0.3">
      <c r="A151" s="5"/>
      <c r="G151" s="14"/>
    </row>
    <row r="152" spans="1:7" x14ac:dyDescent="0.3">
      <c r="A152" s="5"/>
      <c r="G152" s="14"/>
    </row>
    <row r="153" spans="1:7" x14ac:dyDescent="0.3">
      <c r="A153" s="5"/>
      <c r="G153" s="14"/>
    </row>
    <row r="154" spans="1:7" x14ac:dyDescent="0.3">
      <c r="A154" s="5"/>
      <c r="G154" s="14"/>
    </row>
    <row r="155" spans="1:7" x14ac:dyDescent="0.3">
      <c r="A155" s="5"/>
      <c r="G155" s="14"/>
    </row>
    <row r="156" spans="1:7" x14ac:dyDescent="0.3">
      <c r="A156" s="5"/>
      <c r="G156" s="14"/>
    </row>
  </sheetData>
  <sortState ref="A45:H61">
    <sortCondition ref="A49"/>
  </sortState>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5"/>
  <sheetViews>
    <sheetView workbookViewId="0">
      <selection activeCell="L7" sqref="L7"/>
    </sheetView>
  </sheetViews>
  <sheetFormatPr defaultRowHeight="14.4" x14ac:dyDescent="0.3"/>
  <cols>
    <col min="2" max="2" width="21" bestFit="1" customWidth="1"/>
    <col min="3" max="3" width="10.21875" bestFit="1" customWidth="1"/>
    <col min="7" max="7" width="12.109375" bestFit="1" customWidth="1"/>
    <col min="12" max="12" width="21" bestFit="1" customWidth="1"/>
    <col min="13" max="13" width="18.5546875" bestFit="1" customWidth="1"/>
    <col min="15" max="15" width="15.21875" bestFit="1" customWidth="1"/>
    <col min="16" max="16" width="13.77734375" bestFit="1" customWidth="1"/>
  </cols>
  <sheetData>
    <row r="1" spans="1:16" ht="15" x14ac:dyDescent="0.3">
      <c r="A1" s="22"/>
      <c r="L1" s="7" t="s">
        <v>813</v>
      </c>
      <c r="M1" t="s">
        <v>817</v>
      </c>
      <c r="N1" t="s">
        <v>814</v>
      </c>
      <c r="O1" t="s">
        <v>815</v>
      </c>
      <c r="P1" t="s">
        <v>816</v>
      </c>
    </row>
    <row r="2" spans="1:16" ht="15" x14ac:dyDescent="0.3">
      <c r="A2" s="19"/>
      <c r="G2" s="14"/>
      <c r="L2" t="s">
        <v>817</v>
      </c>
      <c r="M2" s="3">
        <f>SUM(SFPR!X20:X24)</f>
        <v>0</v>
      </c>
      <c r="N2" s="23">
        <v>245</v>
      </c>
      <c r="O2" s="24">
        <v>0</v>
      </c>
      <c r="P2" s="14">
        <f>M2*N2*O2</f>
        <v>0</v>
      </c>
    </row>
    <row r="3" spans="1:16" ht="15" x14ac:dyDescent="0.3">
      <c r="A3" s="19"/>
      <c r="G3" s="14"/>
    </row>
    <row r="4" spans="1:16" ht="15" x14ac:dyDescent="0.3">
      <c r="A4" s="19"/>
      <c r="G4" s="14"/>
    </row>
    <row r="5" spans="1:16" ht="15" x14ac:dyDescent="0.3">
      <c r="A5" s="19"/>
      <c r="G5" s="14"/>
    </row>
    <row r="6" spans="1:16" ht="15" x14ac:dyDescent="0.3">
      <c r="A6" s="19"/>
      <c r="G6" s="14"/>
    </row>
    <row r="7" spans="1:16" ht="15" x14ac:dyDescent="0.3">
      <c r="A7" s="19"/>
      <c r="G7" s="14"/>
    </row>
    <row r="8" spans="1:16" ht="15" x14ac:dyDescent="0.3">
      <c r="A8" s="19"/>
      <c r="G8" s="14"/>
    </row>
    <row r="9" spans="1:16" ht="15" x14ac:dyDescent="0.3">
      <c r="A9" s="19"/>
      <c r="G9" s="14"/>
    </row>
    <row r="10" spans="1:16" ht="15" x14ac:dyDescent="0.3">
      <c r="A10" s="19"/>
      <c r="G10" s="14"/>
    </row>
    <row r="11" spans="1:16" ht="15" x14ac:dyDescent="0.3">
      <c r="A11" s="19"/>
      <c r="G11" s="14"/>
    </row>
    <row r="12" spans="1:16" ht="15" x14ac:dyDescent="0.3">
      <c r="A12" s="19"/>
      <c r="G12" s="14"/>
    </row>
    <row r="13" spans="1:16" ht="15" x14ac:dyDescent="0.3">
      <c r="A13" s="19"/>
      <c r="G13" s="14"/>
    </row>
    <row r="14" spans="1:16" ht="15" x14ac:dyDescent="0.3">
      <c r="A14" s="19"/>
      <c r="G14" s="14"/>
    </row>
    <row r="15" spans="1:16" ht="15" x14ac:dyDescent="0.3">
      <c r="A15" s="19"/>
      <c r="G15" s="14"/>
    </row>
  </sheetData>
  <sortState ref="A2:G12">
    <sortCondition descending="1" ref="E11"/>
  </sortState>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64"/>
  <sheetViews>
    <sheetView topLeftCell="A608" workbookViewId="0">
      <selection activeCell="F173" sqref="F173"/>
    </sheetView>
  </sheetViews>
  <sheetFormatPr defaultRowHeight="14.4" x14ac:dyDescent="0.3"/>
  <cols>
    <col min="1" max="1" width="7" style="10" bestFit="1" customWidth="1"/>
    <col min="2" max="2" width="41.88671875" style="10" bestFit="1" customWidth="1"/>
  </cols>
  <sheetData>
    <row r="1" spans="1:2" x14ac:dyDescent="0.3">
      <c r="A1" s="11" t="s">
        <v>85</v>
      </c>
      <c r="B1" s="12" t="s">
        <v>123</v>
      </c>
    </row>
    <row r="2" spans="1:2" x14ac:dyDescent="0.3">
      <c r="A2" s="13">
        <v>43489</v>
      </c>
      <c r="B2" s="13" t="s">
        <v>124</v>
      </c>
    </row>
    <row r="3" spans="1:2" x14ac:dyDescent="0.3">
      <c r="A3" s="13">
        <v>43497</v>
      </c>
      <c r="B3" s="13" t="s">
        <v>125</v>
      </c>
    </row>
    <row r="4" spans="1:2" x14ac:dyDescent="0.3">
      <c r="A4" s="13">
        <v>43505</v>
      </c>
      <c r="B4" s="13" t="s">
        <v>126</v>
      </c>
    </row>
    <row r="5" spans="1:2" x14ac:dyDescent="0.3">
      <c r="A5" s="13">
        <v>43513</v>
      </c>
      <c r="B5" s="13" t="s">
        <v>127</v>
      </c>
    </row>
    <row r="6" spans="1:2" x14ac:dyDescent="0.3">
      <c r="A6" s="13">
        <v>43521</v>
      </c>
      <c r="B6" s="13" t="s">
        <v>128</v>
      </c>
    </row>
    <row r="7" spans="1:2" x14ac:dyDescent="0.3">
      <c r="A7" s="13">
        <v>43539</v>
      </c>
      <c r="B7" s="13" t="s">
        <v>129</v>
      </c>
    </row>
    <row r="8" spans="1:2" x14ac:dyDescent="0.3">
      <c r="A8" s="13">
        <v>43547</v>
      </c>
      <c r="B8" s="13" t="s">
        <v>130</v>
      </c>
    </row>
    <row r="9" spans="1:2" x14ac:dyDescent="0.3">
      <c r="A9" s="13">
        <v>43554</v>
      </c>
      <c r="B9" s="13" t="s">
        <v>131</v>
      </c>
    </row>
    <row r="10" spans="1:2" x14ac:dyDescent="0.3">
      <c r="A10" s="13">
        <v>43562</v>
      </c>
      <c r="B10" s="13" t="s">
        <v>132</v>
      </c>
    </row>
    <row r="11" spans="1:2" x14ac:dyDescent="0.3">
      <c r="A11" s="13">
        <v>43570</v>
      </c>
      <c r="B11" s="13" t="s">
        <v>133</v>
      </c>
    </row>
    <row r="12" spans="1:2" x14ac:dyDescent="0.3">
      <c r="A12" s="13">
        <v>43588</v>
      </c>
      <c r="B12" s="13" t="s">
        <v>134</v>
      </c>
    </row>
    <row r="13" spans="1:2" x14ac:dyDescent="0.3">
      <c r="A13" s="13">
        <v>43596</v>
      </c>
      <c r="B13" s="13" t="s">
        <v>135</v>
      </c>
    </row>
    <row r="14" spans="1:2" x14ac:dyDescent="0.3">
      <c r="A14" s="13">
        <v>43604</v>
      </c>
      <c r="B14" s="13" t="s">
        <v>136</v>
      </c>
    </row>
    <row r="15" spans="1:2" x14ac:dyDescent="0.3">
      <c r="A15" s="13">
        <v>43612</v>
      </c>
      <c r="B15" s="13" t="s">
        <v>137</v>
      </c>
    </row>
    <row r="16" spans="1:2" x14ac:dyDescent="0.3">
      <c r="A16" s="13">
        <v>43620</v>
      </c>
      <c r="B16" s="13" t="s">
        <v>138</v>
      </c>
    </row>
    <row r="17" spans="1:2" x14ac:dyDescent="0.3">
      <c r="A17" s="13">
        <v>43638</v>
      </c>
      <c r="B17" s="13" t="s">
        <v>139</v>
      </c>
    </row>
    <row r="18" spans="1:2" x14ac:dyDescent="0.3">
      <c r="A18" s="13">
        <v>43646</v>
      </c>
      <c r="B18" s="13" t="s">
        <v>140</v>
      </c>
    </row>
    <row r="19" spans="1:2" x14ac:dyDescent="0.3">
      <c r="A19" s="13">
        <v>43653</v>
      </c>
      <c r="B19" s="13" t="s">
        <v>141</v>
      </c>
    </row>
    <row r="20" spans="1:2" x14ac:dyDescent="0.3">
      <c r="A20" s="13">
        <v>43661</v>
      </c>
      <c r="B20" s="13" t="s">
        <v>142</v>
      </c>
    </row>
    <row r="21" spans="1:2" x14ac:dyDescent="0.3">
      <c r="A21" s="13">
        <v>43679</v>
      </c>
      <c r="B21" s="13" t="s">
        <v>143</v>
      </c>
    </row>
    <row r="22" spans="1:2" x14ac:dyDescent="0.3">
      <c r="A22" s="13">
        <v>43687</v>
      </c>
      <c r="B22" s="13" t="s">
        <v>144</v>
      </c>
    </row>
    <row r="23" spans="1:2" x14ac:dyDescent="0.3">
      <c r="A23" s="13">
        <v>43695</v>
      </c>
      <c r="B23" s="13" t="s">
        <v>145</v>
      </c>
    </row>
    <row r="24" spans="1:2" x14ac:dyDescent="0.3">
      <c r="A24" s="13">
        <v>43703</v>
      </c>
      <c r="B24" s="13" t="s">
        <v>146</v>
      </c>
    </row>
    <row r="25" spans="1:2" x14ac:dyDescent="0.3">
      <c r="A25" s="13">
        <v>43711</v>
      </c>
      <c r="B25" s="13" t="s">
        <v>147</v>
      </c>
    </row>
    <row r="26" spans="1:2" x14ac:dyDescent="0.3">
      <c r="A26" s="13">
        <v>43729</v>
      </c>
      <c r="B26" s="13" t="s">
        <v>148</v>
      </c>
    </row>
    <row r="27" spans="1:2" x14ac:dyDescent="0.3">
      <c r="A27" s="13">
        <v>43737</v>
      </c>
      <c r="B27" s="13" t="s">
        <v>149</v>
      </c>
    </row>
    <row r="28" spans="1:2" x14ac:dyDescent="0.3">
      <c r="A28" s="13">
        <v>43745</v>
      </c>
      <c r="B28" s="13" t="s">
        <v>150</v>
      </c>
    </row>
    <row r="29" spans="1:2" x14ac:dyDescent="0.3">
      <c r="A29" s="13">
        <v>43752</v>
      </c>
      <c r="B29" s="13" t="s">
        <v>151</v>
      </c>
    </row>
    <row r="30" spans="1:2" x14ac:dyDescent="0.3">
      <c r="A30" s="13">
        <v>43760</v>
      </c>
      <c r="B30" s="13" t="s">
        <v>152</v>
      </c>
    </row>
    <row r="31" spans="1:2" x14ac:dyDescent="0.3">
      <c r="A31" s="13">
        <v>43778</v>
      </c>
      <c r="B31" s="13" t="s">
        <v>153</v>
      </c>
    </row>
    <row r="32" spans="1:2" x14ac:dyDescent="0.3">
      <c r="A32" s="13">
        <v>43786</v>
      </c>
      <c r="B32" s="13" t="s">
        <v>154</v>
      </c>
    </row>
    <row r="33" spans="1:2" x14ac:dyDescent="0.3">
      <c r="A33" s="13">
        <v>43794</v>
      </c>
      <c r="B33" s="13" t="s">
        <v>155</v>
      </c>
    </row>
    <row r="34" spans="1:2" x14ac:dyDescent="0.3">
      <c r="A34" s="13">
        <v>43802</v>
      </c>
      <c r="B34" s="13" t="s">
        <v>156</v>
      </c>
    </row>
    <row r="35" spans="1:2" x14ac:dyDescent="0.3">
      <c r="A35" s="13">
        <v>43810</v>
      </c>
      <c r="B35" s="13" t="s">
        <v>157</v>
      </c>
    </row>
    <row r="36" spans="1:2" x14ac:dyDescent="0.3">
      <c r="A36" s="13">
        <v>43828</v>
      </c>
      <c r="B36" s="13" t="s">
        <v>158</v>
      </c>
    </row>
    <row r="37" spans="1:2" x14ac:dyDescent="0.3">
      <c r="A37" s="13">
        <v>43836</v>
      </c>
      <c r="B37" s="13" t="s">
        <v>159</v>
      </c>
    </row>
    <row r="38" spans="1:2" x14ac:dyDescent="0.3">
      <c r="A38" s="13">
        <v>43844</v>
      </c>
      <c r="B38" s="13" t="s">
        <v>160</v>
      </c>
    </row>
    <row r="39" spans="1:2" x14ac:dyDescent="0.3">
      <c r="A39" s="13">
        <v>43851</v>
      </c>
      <c r="B39" s="13" t="s">
        <v>161</v>
      </c>
    </row>
    <row r="40" spans="1:2" x14ac:dyDescent="0.3">
      <c r="A40" s="13">
        <v>43869</v>
      </c>
      <c r="B40" s="13" t="s">
        <v>162</v>
      </c>
    </row>
    <row r="41" spans="1:2" x14ac:dyDescent="0.3">
      <c r="A41" s="13">
        <v>43877</v>
      </c>
      <c r="B41" s="13" t="s">
        <v>163</v>
      </c>
    </row>
    <row r="42" spans="1:2" x14ac:dyDescent="0.3">
      <c r="A42" s="13">
        <v>43885</v>
      </c>
      <c r="B42" s="13" t="s">
        <v>164</v>
      </c>
    </row>
    <row r="43" spans="1:2" x14ac:dyDescent="0.3">
      <c r="A43" s="13">
        <v>43893</v>
      </c>
      <c r="B43" s="13" t="s">
        <v>165</v>
      </c>
    </row>
    <row r="44" spans="1:2" x14ac:dyDescent="0.3">
      <c r="A44" s="13">
        <v>43901</v>
      </c>
      <c r="B44" s="13" t="s">
        <v>166</v>
      </c>
    </row>
    <row r="45" spans="1:2" x14ac:dyDescent="0.3">
      <c r="A45" s="13">
        <v>43919</v>
      </c>
      <c r="B45" s="13" t="s">
        <v>167</v>
      </c>
    </row>
    <row r="46" spans="1:2" x14ac:dyDescent="0.3">
      <c r="A46" s="13">
        <v>43927</v>
      </c>
      <c r="B46" s="13" t="s">
        <v>168</v>
      </c>
    </row>
    <row r="47" spans="1:2" x14ac:dyDescent="0.3">
      <c r="A47" s="13">
        <v>43935</v>
      </c>
      <c r="B47" s="13" t="s">
        <v>169</v>
      </c>
    </row>
    <row r="48" spans="1:2" x14ac:dyDescent="0.3">
      <c r="A48" s="13">
        <v>43943</v>
      </c>
      <c r="B48" s="13" t="s">
        <v>170</v>
      </c>
    </row>
    <row r="49" spans="1:2" x14ac:dyDescent="0.3">
      <c r="A49" s="13">
        <v>43950</v>
      </c>
      <c r="B49" s="13" t="s">
        <v>171</v>
      </c>
    </row>
    <row r="50" spans="1:2" x14ac:dyDescent="0.3">
      <c r="A50" s="13">
        <v>43968</v>
      </c>
      <c r="B50" s="13" t="s">
        <v>172</v>
      </c>
    </row>
    <row r="51" spans="1:2" x14ac:dyDescent="0.3">
      <c r="A51" s="13">
        <v>43976</v>
      </c>
      <c r="B51" s="13" t="s">
        <v>173</v>
      </c>
    </row>
    <row r="52" spans="1:2" x14ac:dyDescent="0.3">
      <c r="A52" s="13">
        <v>43984</v>
      </c>
      <c r="B52" s="13" t="s">
        <v>174</v>
      </c>
    </row>
    <row r="53" spans="1:2" x14ac:dyDescent="0.3">
      <c r="A53" s="13">
        <v>43992</v>
      </c>
      <c r="B53" s="13" t="s">
        <v>175</v>
      </c>
    </row>
    <row r="54" spans="1:2" x14ac:dyDescent="0.3">
      <c r="A54" s="13">
        <v>44008</v>
      </c>
      <c r="B54" s="13" t="s">
        <v>176</v>
      </c>
    </row>
    <row r="55" spans="1:2" x14ac:dyDescent="0.3">
      <c r="A55" s="13">
        <v>44016</v>
      </c>
      <c r="B55" s="13" t="s">
        <v>177</v>
      </c>
    </row>
    <row r="56" spans="1:2" x14ac:dyDescent="0.3">
      <c r="A56" s="13">
        <v>44024</v>
      </c>
      <c r="B56" s="13" t="s">
        <v>178</v>
      </c>
    </row>
    <row r="57" spans="1:2" x14ac:dyDescent="0.3">
      <c r="A57" s="13">
        <v>44032</v>
      </c>
      <c r="B57" s="13" t="s">
        <v>179</v>
      </c>
    </row>
    <row r="58" spans="1:2" x14ac:dyDescent="0.3">
      <c r="A58" s="13">
        <v>44040</v>
      </c>
      <c r="B58" s="13" t="s">
        <v>180</v>
      </c>
    </row>
    <row r="59" spans="1:2" x14ac:dyDescent="0.3">
      <c r="A59" s="13">
        <v>44057</v>
      </c>
      <c r="B59" s="13" t="s">
        <v>181</v>
      </c>
    </row>
    <row r="60" spans="1:2" x14ac:dyDescent="0.3">
      <c r="A60" s="13">
        <v>44065</v>
      </c>
      <c r="B60" s="13" t="s">
        <v>182</v>
      </c>
    </row>
    <row r="61" spans="1:2" x14ac:dyDescent="0.3">
      <c r="A61" s="13">
        <v>44073</v>
      </c>
      <c r="B61" s="13" t="s">
        <v>183</v>
      </c>
    </row>
    <row r="62" spans="1:2" x14ac:dyDescent="0.3">
      <c r="A62" s="13">
        <v>44081</v>
      </c>
      <c r="B62" s="13" t="s">
        <v>184</v>
      </c>
    </row>
    <row r="63" spans="1:2" x14ac:dyDescent="0.3">
      <c r="A63" s="13">
        <v>44099</v>
      </c>
      <c r="B63" s="13" t="s">
        <v>185</v>
      </c>
    </row>
    <row r="64" spans="1:2" x14ac:dyDescent="0.3">
      <c r="A64" s="13">
        <v>44107</v>
      </c>
      <c r="B64" s="13" t="s">
        <v>186</v>
      </c>
    </row>
    <row r="65" spans="1:2" x14ac:dyDescent="0.3">
      <c r="A65" s="13">
        <v>44115</v>
      </c>
      <c r="B65" s="13" t="s">
        <v>187</v>
      </c>
    </row>
    <row r="66" spans="1:2" x14ac:dyDescent="0.3">
      <c r="A66" s="13">
        <v>44123</v>
      </c>
      <c r="B66" s="13" t="s">
        <v>188</v>
      </c>
    </row>
    <row r="67" spans="1:2" x14ac:dyDescent="0.3">
      <c r="A67" s="13">
        <v>44131</v>
      </c>
      <c r="B67" s="13" t="s">
        <v>189</v>
      </c>
    </row>
    <row r="68" spans="1:2" x14ac:dyDescent="0.3">
      <c r="A68" s="13">
        <v>44149</v>
      </c>
      <c r="B68" s="13" t="s">
        <v>190</v>
      </c>
    </row>
    <row r="69" spans="1:2" x14ac:dyDescent="0.3">
      <c r="A69" s="13">
        <v>44156</v>
      </c>
      <c r="B69" s="13" t="s">
        <v>191</v>
      </c>
    </row>
    <row r="70" spans="1:2" x14ac:dyDescent="0.3">
      <c r="A70" s="13">
        <v>44164</v>
      </c>
      <c r="B70" s="13" t="s">
        <v>192</v>
      </c>
    </row>
    <row r="71" spans="1:2" x14ac:dyDescent="0.3">
      <c r="A71" s="13">
        <v>44172</v>
      </c>
      <c r="B71" s="13" t="s">
        <v>193</v>
      </c>
    </row>
    <row r="72" spans="1:2" x14ac:dyDescent="0.3">
      <c r="A72" s="13">
        <v>44180</v>
      </c>
      <c r="B72" s="13" t="s">
        <v>194</v>
      </c>
    </row>
    <row r="73" spans="1:2" x14ac:dyDescent="0.3">
      <c r="A73" s="13">
        <v>44198</v>
      </c>
      <c r="B73" s="13" t="s">
        <v>195</v>
      </c>
    </row>
    <row r="74" spans="1:2" x14ac:dyDescent="0.3">
      <c r="A74" s="13">
        <v>44206</v>
      </c>
      <c r="B74" s="13" t="s">
        <v>196</v>
      </c>
    </row>
    <row r="75" spans="1:2" x14ac:dyDescent="0.3">
      <c r="A75" s="13">
        <v>44214</v>
      </c>
      <c r="B75" s="13" t="s">
        <v>197</v>
      </c>
    </row>
    <row r="76" spans="1:2" x14ac:dyDescent="0.3">
      <c r="A76" s="13">
        <v>44222</v>
      </c>
      <c r="B76" s="13" t="s">
        <v>198</v>
      </c>
    </row>
    <row r="77" spans="1:2" x14ac:dyDescent="0.3">
      <c r="A77" s="13">
        <v>44230</v>
      </c>
      <c r="B77" s="13" t="s">
        <v>199</v>
      </c>
    </row>
    <row r="78" spans="1:2" x14ac:dyDescent="0.3">
      <c r="A78" s="13">
        <v>44248</v>
      </c>
      <c r="B78" s="13" t="s">
        <v>200</v>
      </c>
    </row>
    <row r="79" spans="1:2" x14ac:dyDescent="0.3">
      <c r="A79" s="13">
        <v>44255</v>
      </c>
      <c r="B79" s="13" t="s">
        <v>201</v>
      </c>
    </row>
    <row r="80" spans="1:2" x14ac:dyDescent="0.3">
      <c r="A80" s="13">
        <v>44263</v>
      </c>
      <c r="B80" s="13" t="s">
        <v>202</v>
      </c>
    </row>
    <row r="81" spans="1:2" x14ac:dyDescent="0.3">
      <c r="A81" s="13">
        <v>44271</v>
      </c>
      <c r="B81" s="13" t="s">
        <v>203</v>
      </c>
    </row>
    <row r="82" spans="1:2" x14ac:dyDescent="0.3">
      <c r="A82" s="13">
        <v>44289</v>
      </c>
      <c r="B82" s="13" t="s">
        <v>204</v>
      </c>
    </row>
    <row r="83" spans="1:2" x14ac:dyDescent="0.3">
      <c r="A83" s="13">
        <v>44297</v>
      </c>
      <c r="B83" s="13" t="s">
        <v>205</v>
      </c>
    </row>
    <row r="84" spans="1:2" x14ac:dyDescent="0.3">
      <c r="A84" s="13">
        <v>44305</v>
      </c>
      <c r="B84" s="13" t="s">
        <v>206</v>
      </c>
    </row>
    <row r="85" spans="1:2" x14ac:dyDescent="0.3">
      <c r="A85" s="13">
        <v>44313</v>
      </c>
      <c r="B85" s="13" t="s">
        <v>207</v>
      </c>
    </row>
    <row r="86" spans="1:2" x14ac:dyDescent="0.3">
      <c r="A86" s="13">
        <v>44321</v>
      </c>
      <c r="B86" s="13" t="s">
        <v>208</v>
      </c>
    </row>
    <row r="87" spans="1:2" x14ac:dyDescent="0.3">
      <c r="A87" s="13">
        <v>44339</v>
      </c>
      <c r="B87" s="13" t="s">
        <v>209</v>
      </c>
    </row>
    <row r="88" spans="1:2" x14ac:dyDescent="0.3">
      <c r="A88" s="13">
        <v>44347</v>
      </c>
      <c r="B88" s="13" t="s">
        <v>210</v>
      </c>
    </row>
    <row r="89" spans="1:2" x14ac:dyDescent="0.3">
      <c r="A89" s="13">
        <v>44354</v>
      </c>
      <c r="B89" s="13" t="s">
        <v>211</v>
      </c>
    </row>
    <row r="90" spans="1:2" x14ac:dyDescent="0.3">
      <c r="A90" s="13">
        <v>44362</v>
      </c>
      <c r="B90" s="13" t="s">
        <v>212</v>
      </c>
    </row>
    <row r="91" spans="1:2" x14ac:dyDescent="0.3">
      <c r="A91" s="13">
        <v>44370</v>
      </c>
      <c r="B91" s="13" t="s">
        <v>213</v>
      </c>
    </row>
    <row r="92" spans="1:2" x14ac:dyDescent="0.3">
      <c r="A92" s="13">
        <v>44388</v>
      </c>
      <c r="B92" s="13" t="s">
        <v>214</v>
      </c>
    </row>
    <row r="93" spans="1:2" x14ac:dyDescent="0.3">
      <c r="A93" s="13">
        <v>44396</v>
      </c>
      <c r="B93" s="13" t="s">
        <v>215</v>
      </c>
    </row>
    <row r="94" spans="1:2" x14ac:dyDescent="0.3">
      <c r="A94" s="13">
        <v>44404</v>
      </c>
      <c r="B94" s="13" t="s">
        <v>216</v>
      </c>
    </row>
    <row r="95" spans="1:2" x14ac:dyDescent="0.3">
      <c r="A95" s="13">
        <v>44412</v>
      </c>
      <c r="B95" s="13" t="s">
        <v>217</v>
      </c>
    </row>
    <row r="96" spans="1:2" x14ac:dyDescent="0.3">
      <c r="A96" s="13">
        <v>44420</v>
      </c>
      <c r="B96" s="13" t="s">
        <v>218</v>
      </c>
    </row>
    <row r="97" spans="1:2" x14ac:dyDescent="0.3">
      <c r="A97" s="13">
        <v>44438</v>
      </c>
      <c r="B97" s="13" t="s">
        <v>219</v>
      </c>
    </row>
    <row r="98" spans="1:2" x14ac:dyDescent="0.3">
      <c r="A98" s="13">
        <v>44446</v>
      </c>
      <c r="B98" s="13" t="s">
        <v>220</v>
      </c>
    </row>
    <row r="99" spans="1:2" x14ac:dyDescent="0.3">
      <c r="A99" s="13">
        <v>44453</v>
      </c>
      <c r="B99" s="13" t="s">
        <v>221</v>
      </c>
    </row>
    <row r="100" spans="1:2" x14ac:dyDescent="0.3">
      <c r="A100" s="13">
        <v>44461</v>
      </c>
      <c r="B100" s="13" t="s">
        <v>222</v>
      </c>
    </row>
    <row r="101" spans="1:2" x14ac:dyDescent="0.3">
      <c r="A101" s="13">
        <v>44479</v>
      </c>
      <c r="B101" s="13" t="s">
        <v>223</v>
      </c>
    </row>
    <row r="102" spans="1:2" x14ac:dyDescent="0.3">
      <c r="A102" s="13">
        <v>44487</v>
      </c>
      <c r="B102" s="13" t="s">
        <v>224</v>
      </c>
    </row>
    <row r="103" spans="1:2" x14ac:dyDescent="0.3">
      <c r="A103" s="13">
        <v>44495</v>
      </c>
      <c r="B103" s="13" t="s">
        <v>225</v>
      </c>
    </row>
    <row r="104" spans="1:2" x14ac:dyDescent="0.3">
      <c r="A104" s="13">
        <v>44503</v>
      </c>
      <c r="B104" s="13" t="s">
        <v>226</v>
      </c>
    </row>
    <row r="105" spans="1:2" x14ac:dyDescent="0.3">
      <c r="A105" s="13">
        <v>44511</v>
      </c>
      <c r="B105" s="13" t="s">
        <v>227</v>
      </c>
    </row>
    <row r="106" spans="1:2" x14ac:dyDescent="0.3">
      <c r="A106" s="13">
        <v>44529</v>
      </c>
      <c r="B106" s="13" t="s">
        <v>228</v>
      </c>
    </row>
    <row r="107" spans="1:2" x14ac:dyDescent="0.3">
      <c r="A107" s="13">
        <v>44537</v>
      </c>
      <c r="B107" s="13" t="s">
        <v>229</v>
      </c>
    </row>
    <row r="108" spans="1:2" x14ac:dyDescent="0.3">
      <c r="A108" s="13">
        <v>44545</v>
      </c>
      <c r="B108" s="13" t="s">
        <v>230</v>
      </c>
    </row>
    <row r="109" spans="1:2" x14ac:dyDescent="0.3">
      <c r="A109" s="13">
        <v>44552</v>
      </c>
      <c r="B109" s="13" t="s">
        <v>231</v>
      </c>
    </row>
    <row r="110" spans="1:2" x14ac:dyDescent="0.3">
      <c r="A110" s="13">
        <v>44560</v>
      </c>
      <c r="B110" s="13" t="s">
        <v>232</v>
      </c>
    </row>
    <row r="111" spans="1:2" x14ac:dyDescent="0.3">
      <c r="A111" s="13">
        <v>44578</v>
      </c>
      <c r="B111" s="13" t="s">
        <v>233</v>
      </c>
    </row>
    <row r="112" spans="1:2" x14ac:dyDescent="0.3">
      <c r="A112" s="13">
        <v>44586</v>
      </c>
      <c r="B112" s="13" t="s">
        <v>234</v>
      </c>
    </row>
    <row r="113" spans="1:2" x14ac:dyDescent="0.3">
      <c r="A113" s="13">
        <v>44594</v>
      </c>
      <c r="B113" s="13" t="s">
        <v>235</v>
      </c>
    </row>
    <row r="114" spans="1:2" x14ac:dyDescent="0.3">
      <c r="A114" s="13">
        <v>44602</v>
      </c>
      <c r="B114" s="13" t="s">
        <v>236</v>
      </c>
    </row>
    <row r="115" spans="1:2" x14ac:dyDescent="0.3">
      <c r="A115" s="13">
        <v>44610</v>
      </c>
      <c r="B115" s="13" t="s">
        <v>237</v>
      </c>
    </row>
    <row r="116" spans="1:2" x14ac:dyDescent="0.3">
      <c r="A116" s="13">
        <v>44628</v>
      </c>
      <c r="B116" s="13" t="s">
        <v>238</v>
      </c>
    </row>
    <row r="117" spans="1:2" x14ac:dyDescent="0.3">
      <c r="A117" s="13">
        <v>44636</v>
      </c>
      <c r="B117" s="13" t="s">
        <v>239</v>
      </c>
    </row>
    <row r="118" spans="1:2" x14ac:dyDescent="0.3">
      <c r="A118" s="13">
        <v>44644</v>
      </c>
      <c r="B118" s="13" t="s">
        <v>240</v>
      </c>
    </row>
    <row r="119" spans="1:2" x14ac:dyDescent="0.3">
      <c r="A119" s="13">
        <v>44651</v>
      </c>
      <c r="B119" s="13" t="s">
        <v>241</v>
      </c>
    </row>
    <row r="120" spans="1:2" x14ac:dyDescent="0.3">
      <c r="A120" s="13">
        <v>44669</v>
      </c>
      <c r="B120" s="13" t="s">
        <v>242</v>
      </c>
    </row>
    <row r="121" spans="1:2" x14ac:dyDescent="0.3">
      <c r="A121" s="13">
        <v>44677</v>
      </c>
      <c r="B121" s="13" t="s">
        <v>243</v>
      </c>
    </row>
    <row r="122" spans="1:2" x14ac:dyDescent="0.3">
      <c r="A122" s="13">
        <v>44685</v>
      </c>
      <c r="B122" s="13" t="s">
        <v>244</v>
      </c>
    </row>
    <row r="123" spans="1:2" x14ac:dyDescent="0.3">
      <c r="A123" s="13">
        <v>44693</v>
      </c>
      <c r="B123" s="13" t="s">
        <v>245</v>
      </c>
    </row>
    <row r="124" spans="1:2" x14ac:dyDescent="0.3">
      <c r="A124" s="13">
        <v>44701</v>
      </c>
      <c r="B124" s="13" t="s">
        <v>246</v>
      </c>
    </row>
    <row r="125" spans="1:2" x14ac:dyDescent="0.3">
      <c r="A125" s="13">
        <v>44719</v>
      </c>
      <c r="B125" s="13" t="s">
        <v>247</v>
      </c>
    </row>
    <row r="126" spans="1:2" x14ac:dyDescent="0.3">
      <c r="A126" s="13">
        <v>44727</v>
      </c>
      <c r="B126" s="13" t="s">
        <v>248</v>
      </c>
    </row>
    <row r="127" spans="1:2" x14ac:dyDescent="0.3">
      <c r="A127" s="13">
        <v>44735</v>
      </c>
      <c r="B127" s="13" t="s">
        <v>249</v>
      </c>
    </row>
    <row r="128" spans="1:2" x14ac:dyDescent="0.3">
      <c r="A128" s="13">
        <v>44743</v>
      </c>
      <c r="B128" s="13" t="s">
        <v>250</v>
      </c>
    </row>
    <row r="129" spans="1:2" x14ac:dyDescent="0.3">
      <c r="A129" s="13">
        <v>44750</v>
      </c>
      <c r="B129" s="13" t="s">
        <v>251</v>
      </c>
    </row>
    <row r="130" spans="1:2" x14ac:dyDescent="0.3">
      <c r="A130" s="13">
        <v>44768</v>
      </c>
      <c r="B130" s="13" t="s">
        <v>252</v>
      </c>
    </row>
    <row r="131" spans="1:2" x14ac:dyDescent="0.3">
      <c r="A131" s="13">
        <v>44776</v>
      </c>
      <c r="B131" s="13" t="s">
        <v>253</v>
      </c>
    </row>
    <row r="132" spans="1:2" x14ac:dyDescent="0.3">
      <c r="A132" s="13">
        <v>44784</v>
      </c>
      <c r="B132" s="13" t="s">
        <v>254</v>
      </c>
    </row>
    <row r="133" spans="1:2" x14ac:dyDescent="0.3">
      <c r="A133" s="13">
        <v>44792</v>
      </c>
      <c r="B133" s="13" t="s">
        <v>255</v>
      </c>
    </row>
    <row r="134" spans="1:2" x14ac:dyDescent="0.3">
      <c r="A134" s="13">
        <v>44800</v>
      </c>
      <c r="B134" s="13" t="s">
        <v>256</v>
      </c>
    </row>
    <row r="135" spans="1:2" x14ac:dyDescent="0.3">
      <c r="A135" s="13">
        <v>44818</v>
      </c>
      <c r="B135" s="13" t="s">
        <v>257</v>
      </c>
    </row>
    <row r="136" spans="1:2" x14ac:dyDescent="0.3">
      <c r="A136" s="13">
        <v>44826</v>
      </c>
      <c r="B136" s="13" t="s">
        <v>258</v>
      </c>
    </row>
    <row r="137" spans="1:2" x14ac:dyDescent="0.3">
      <c r="A137" s="13">
        <v>44834</v>
      </c>
      <c r="B137" s="13" t="s">
        <v>259</v>
      </c>
    </row>
    <row r="138" spans="1:2" x14ac:dyDescent="0.3">
      <c r="A138" s="13">
        <v>44842</v>
      </c>
      <c r="B138" s="13" t="s">
        <v>260</v>
      </c>
    </row>
    <row r="139" spans="1:2" x14ac:dyDescent="0.3">
      <c r="A139" s="13">
        <v>44859</v>
      </c>
      <c r="B139" s="13" t="s">
        <v>261</v>
      </c>
    </row>
    <row r="140" spans="1:2" x14ac:dyDescent="0.3">
      <c r="A140" s="13">
        <v>44867</v>
      </c>
      <c r="B140" s="13" t="s">
        <v>262</v>
      </c>
    </row>
    <row r="141" spans="1:2" x14ac:dyDescent="0.3">
      <c r="A141" s="13">
        <v>44875</v>
      </c>
      <c r="B141" s="13" t="s">
        <v>263</v>
      </c>
    </row>
    <row r="142" spans="1:2" x14ac:dyDescent="0.3">
      <c r="A142" s="13">
        <v>44883</v>
      </c>
      <c r="B142" s="13" t="s">
        <v>264</v>
      </c>
    </row>
    <row r="143" spans="1:2" x14ac:dyDescent="0.3">
      <c r="A143" s="13">
        <v>44891</v>
      </c>
      <c r="B143" s="13" t="s">
        <v>265</v>
      </c>
    </row>
    <row r="144" spans="1:2" x14ac:dyDescent="0.3">
      <c r="A144" s="13">
        <v>44909</v>
      </c>
      <c r="B144" s="13" t="s">
        <v>266</v>
      </c>
    </row>
    <row r="145" spans="1:2" x14ac:dyDescent="0.3">
      <c r="A145" s="13">
        <v>44917</v>
      </c>
      <c r="B145" s="13" t="s">
        <v>267</v>
      </c>
    </row>
    <row r="146" spans="1:2" x14ac:dyDescent="0.3">
      <c r="A146" s="13">
        <v>44925</v>
      </c>
      <c r="B146" s="13" t="s">
        <v>268</v>
      </c>
    </row>
    <row r="147" spans="1:2" x14ac:dyDescent="0.3">
      <c r="A147" s="13">
        <v>44933</v>
      </c>
      <c r="B147" s="13" t="s">
        <v>269</v>
      </c>
    </row>
    <row r="148" spans="1:2" x14ac:dyDescent="0.3">
      <c r="A148" s="13">
        <v>44941</v>
      </c>
      <c r="B148" s="13" t="s">
        <v>270</v>
      </c>
    </row>
    <row r="149" spans="1:2" x14ac:dyDescent="0.3">
      <c r="A149" s="13">
        <v>44958</v>
      </c>
      <c r="B149" s="13" t="s">
        <v>271</v>
      </c>
    </row>
    <row r="150" spans="1:2" x14ac:dyDescent="0.3">
      <c r="A150" s="13">
        <v>44966</v>
      </c>
      <c r="B150" s="13" t="s">
        <v>272</v>
      </c>
    </row>
    <row r="151" spans="1:2" x14ac:dyDescent="0.3">
      <c r="A151" s="13">
        <v>44974</v>
      </c>
      <c r="B151" s="13" t="s">
        <v>273</v>
      </c>
    </row>
    <row r="152" spans="1:2" x14ac:dyDescent="0.3">
      <c r="A152" s="13">
        <v>44982</v>
      </c>
      <c r="B152" s="13" t="s">
        <v>274</v>
      </c>
    </row>
    <row r="153" spans="1:2" x14ac:dyDescent="0.3">
      <c r="A153" s="13">
        <v>44990</v>
      </c>
      <c r="B153" s="13" t="s">
        <v>275</v>
      </c>
    </row>
    <row r="154" spans="1:2" x14ac:dyDescent="0.3">
      <c r="A154" s="13">
        <v>45005</v>
      </c>
      <c r="B154" s="13" t="s">
        <v>276</v>
      </c>
    </row>
    <row r="155" spans="1:2" x14ac:dyDescent="0.3">
      <c r="A155" s="13">
        <v>45013</v>
      </c>
      <c r="B155" s="13" t="s">
        <v>277</v>
      </c>
    </row>
    <row r="156" spans="1:2" x14ac:dyDescent="0.3">
      <c r="A156" s="13">
        <v>45021</v>
      </c>
      <c r="B156" s="13" t="s">
        <v>278</v>
      </c>
    </row>
    <row r="157" spans="1:2" x14ac:dyDescent="0.3">
      <c r="A157" s="13">
        <v>45039</v>
      </c>
      <c r="B157" s="13" t="s">
        <v>279</v>
      </c>
    </row>
    <row r="158" spans="1:2" x14ac:dyDescent="0.3">
      <c r="A158" s="13">
        <v>45047</v>
      </c>
      <c r="B158" s="13" t="s">
        <v>280</v>
      </c>
    </row>
    <row r="159" spans="1:2" x14ac:dyDescent="0.3">
      <c r="A159" s="13">
        <v>45054</v>
      </c>
      <c r="B159" s="13" t="s">
        <v>281</v>
      </c>
    </row>
    <row r="160" spans="1:2" x14ac:dyDescent="0.3">
      <c r="A160" s="13">
        <v>45062</v>
      </c>
      <c r="B160" s="13" t="s">
        <v>282</v>
      </c>
    </row>
    <row r="161" spans="1:2" x14ac:dyDescent="0.3">
      <c r="A161" s="13">
        <v>45070</v>
      </c>
      <c r="B161" s="13" t="s">
        <v>283</v>
      </c>
    </row>
    <row r="162" spans="1:2" x14ac:dyDescent="0.3">
      <c r="A162" s="13">
        <v>45088</v>
      </c>
      <c r="B162" s="13" t="s">
        <v>284</v>
      </c>
    </row>
    <row r="163" spans="1:2" x14ac:dyDescent="0.3">
      <c r="A163" s="13">
        <v>45096</v>
      </c>
      <c r="B163" s="13" t="s">
        <v>285</v>
      </c>
    </row>
    <row r="164" spans="1:2" x14ac:dyDescent="0.3">
      <c r="A164" s="13">
        <v>45104</v>
      </c>
      <c r="B164" s="13" t="s">
        <v>286</v>
      </c>
    </row>
    <row r="165" spans="1:2" x14ac:dyDescent="0.3">
      <c r="A165" s="13">
        <v>45112</v>
      </c>
      <c r="B165" s="13" t="s">
        <v>287</v>
      </c>
    </row>
    <row r="166" spans="1:2" x14ac:dyDescent="0.3">
      <c r="A166" s="13">
        <v>45120</v>
      </c>
      <c r="B166" s="13" t="s">
        <v>288</v>
      </c>
    </row>
    <row r="167" spans="1:2" x14ac:dyDescent="0.3">
      <c r="A167" s="13">
        <v>45138</v>
      </c>
      <c r="B167" s="13" t="s">
        <v>289</v>
      </c>
    </row>
    <row r="168" spans="1:2" x14ac:dyDescent="0.3">
      <c r="A168" s="13">
        <v>45144</v>
      </c>
      <c r="B168" s="13" t="s">
        <v>290</v>
      </c>
    </row>
    <row r="169" spans="1:2" x14ac:dyDescent="0.3">
      <c r="A169" s="13">
        <v>45146</v>
      </c>
      <c r="B169" s="13" t="s">
        <v>291</v>
      </c>
    </row>
    <row r="170" spans="1:2" x14ac:dyDescent="0.3">
      <c r="A170" s="13">
        <v>45153</v>
      </c>
      <c r="B170" s="13" t="s">
        <v>292</v>
      </c>
    </row>
    <row r="171" spans="1:2" x14ac:dyDescent="0.3">
      <c r="A171" s="13">
        <v>45161</v>
      </c>
      <c r="B171" s="13" t="s">
        <v>293</v>
      </c>
    </row>
    <row r="172" spans="1:2" x14ac:dyDescent="0.3">
      <c r="A172" s="13">
        <v>45179</v>
      </c>
      <c r="B172" s="13" t="s">
        <v>294</v>
      </c>
    </row>
    <row r="173" spans="1:2" x14ac:dyDescent="0.3">
      <c r="A173" s="13">
        <v>45187</v>
      </c>
      <c r="B173" s="13" t="s">
        <v>295</v>
      </c>
    </row>
    <row r="174" spans="1:2" x14ac:dyDescent="0.3">
      <c r="A174" s="13">
        <v>45195</v>
      </c>
      <c r="B174" s="13" t="s">
        <v>296</v>
      </c>
    </row>
    <row r="175" spans="1:2" x14ac:dyDescent="0.3">
      <c r="A175" s="13">
        <v>45203</v>
      </c>
      <c r="B175" s="13" t="s">
        <v>297</v>
      </c>
    </row>
    <row r="176" spans="1:2" x14ac:dyDescent="0.3">
      <c r="A176" s="13">
        <v>45211</v>
      </c>
      <c r="B176" s="13" t="s">
        <v>298</v>
      </c>
    </row>
    <row r="177" spans="1:2" x14ac:dyDescent="0.3">
      <c r="A177" s="13">
        <v>45229</v>
      </c>
      <c r="B177" s="13" t="s">
        <v>299</v>
      </c>
    </row>
    <row r="178" spans="1:2" x14ac:dyDescent="0.3">
      <c r="A178" s="13">
        <v>45237</v>
      </c>
      <c r="B178" s="13" t="s">
        <v>300</v>
      </c>
    </row>
    <row r="179" spans="1:2" x14ac:dyDescent="0.3">
      <c r="A179" s="13">
        <v>45245</v>
      </c>
      <c r="B179" s="13" t="s">
        <v>301</v>
      </c>
    </row>
    <row r="180" spans="1:2" x14ac:dyDescent="0.3">
      <c r="A180" s="13">
        <v>45252</v>
      </c>
      <c r="B180" s="13" t="s">
        <v>302</v>
      </c>
    </row>
    <row r="181" spans="1:2" x14ac:dyDescent="0.3">
      <c r="A181" s="13">
        <v>45260</v>
      </c>
      <c r="B181" s="13" t="s">
        <v>303</v>
      </c>
    </row>
    <row r="182" spans="1:2" x14ac:dyDescent="0.3">
      <c r="A182" s="13">
        <v>45278</v>
      </c>
      <c r="B182" s="13" t="s">
        <v>304</v>
      </c>
    </row>
    <row r="183" spans="1:2" x14ac:dyDescent="0.3">
      <c r="A183" s="13">
        <v>45286</v>
      </c>
      <c r="B183" s="13" t="s">
        <v>305</v>
      </c>
    </row>
    <row r="184" spans="1:2" x14ac:dyDescent="0.3">
      <c r="A184" s="13">
        <v>45294</v>
      </c>
      <c r="B184" s="13" t="s">
        <v>306</v>
      </c>
    </row>
    <row r="185" spans="1:2" x14ac:dyDescent="0.3">
      <c r="A185" s="13">
        <v>45302</v>
      </c>
      <c r="B185" s="13" t="s">
        <v>307</v>
      </c>
    </row>
    <row r="186" spans="1:2" x14ac:dyDescent="0.3">
      <c r="A186" s="13">
        <v>45310</v>
      </c>
      <c r="B186" s="13" t="s">
        <v>308</v>
      </c>
    </row>
    <row r="187" spans="1:2" x14ac:dyDescent="0.3">
      <c r="A187" s="13">
        <v>45328</v>
      </c>
      <c r="B187" s="13" t="s">
        <v>309</v>
      </c>
    </row>
    <row r="188" spans="1:2" x14ac:dyDescent="0.3">
      <c r="A188" s="13">
        <v>45336</v>
      </c>
      <c r="B188" s="13" t="s">
        <v>310</v>
      </c>
    </row>
    <row r="189" spans="1:2" x14ac:dyDescent="0.3">
      <c r="A189" s="13">
        <v>45344</v>
      </c>
      <c r="B189" s="13" t="s">
        <v>311</v>
      </c>
    </row>
    <row r="190" spans="1:2" x14ac:dyDescent="0.3">
      <c r="A190" s="13">
        <v>45351</v>
      </c>
      <c r="B190" s="13" t="s">
        <v>312</v>
      </c>
    </row>
    <row r="191" spans="1:2" x14ac:dyDescent="0.3">
      <c r="A191" s="13">
        <v>45369</v>
      </c>
      <c r="B191" s="13" t="s">
        <v>313</v>
      </c>
    </row>
    <row r="192" spans="1:2" x14ac:dyDescent="0.3">
      <c r="A192" s="13">
        <v>45377</v>
      </c>
      <c r="B192" s="13" t="s">
        <v>314</v>
      </c>
    </row>
    <row r="193" spans="1:2" x14ac:dyDescent="0.3">
      <c r="A193" s="13">
        <v>45385</v>
      </c>
      <c r="B193" s="13" t="s">
        <v>315</v>
      </c>
    </row>
    <row r="194" spans="1:2" x14ac:dyDescent="0.3">
      <c r="A194" s="13">
        <v>45393</v>
      </c>
      <c r="B194" s="13" t="s">
        <v>316</v>
      </c>
    </row>
    <row r="195" spans="1:2" x14ac:dyDescent="0.3">
      <c r="A195" s="13">
        <v>45401</v>
      </c>
      <c r="B195" s="13" t="s">
        <v>317</v>
      </c>
    </row>
    <row r="196" spans="1:2" x14ac:dyDescent="0.3">
      <c r="A196" s="13">
        <v>45419</v>
      </c>
      <c r="B196" s="13" t="s">
        <v>318</v>
      </c>
    </row>
    <row r="197" spans="1:2" x14ac:dyDescent="0.3">
      <c r="A197" s="13">
        <v>45427</v>
      </c>
      <c r="B197" s="13" t="s">
        <v>319</v>
      </c>
    </row>
    <row r="198" spans="1:2" x14ac:dyDescent="0.3">
      <c r="A198" s="13">
        <v>45435</v>
      </c>
      <c r="B198" s="13" t="s">
        <v>320</v>
      </c>
    </row>
    <row r="199" spans="1:2" x14ac:dyDescent="0.3">
      <c r="A199" s="13">
        <v>45443</v>
      </c>
      <c r="B199" s="13" t="s">
        <v>321</v>
      </c>
    </row>
    <row r="200" spans="1:2" x14ac:dyDescent="0.3">
      <c r="A200" s="13">
        <v>45450</v>
      </c>
      <c r="B200" s="13" t="s">
        <v>322</v>
      </c>
    </row>
    <row r="201" spans="1:2" x14ac:dyDescent="0.3">
      <c r="A201" s="13">
        <v>45468</v>
      </c>
      <c r="B201" s="13" t="s">
        <v>323</v>
      </c>
    </row>
    <row r="202" spans="1:2" x14ac:dyDescent="0.3">
      <c r="A202" s="13">
        <v>45476</v>
      </c>
      <c r="B202" s="13" t="s">
        <v>324</v>
      </c>
    </row>
    <row r="203" spans="1:2" x14ac:dyDescent="0.3">
      <c r="A203" s="13">
        <v>45484</v>
      </c>
      <c r="B203" s="13" t="s">
        <v>325</v>
      </c>
    </row>
    <row r="204" spans="1:2" x14ac:dyDescent="0.3">
      <c r="A204" s="13">
        <v>45492</v>
      </c>
      <c r="B204" s="13" t="s">
        <v>326</v>
      </c>
    </row>
    <row r="205" spans="1:2" x14ac:dyDescent="0.3">
      <c r="A205" s="13">
        <v>45500</v>
      </c>
      <c r="B205" s="13" t="s">
        <v>327</v>
      </c>
    </row>
    <row r="206" spans="1:2" x14ac:dyDescent="0.3">
      <c r="A206" s="13">
        <v>45518</v>
      </c>
      <c r="B206" s="13" t="s">
        <v>328</v>
      </c>
    </row>
    <row r="207" spans="1:2" x14ac:dyDescent="0.3">
      <c r="A207" s="13">
        <v>45526</v>
      </c>
      <c r="B207" s="13" t="s">
        <v>329</v>
      </c>
    </row>
    <row r="208" spans="1:2" x14ac:dyDescent="0.3">
      <c r="A208" s="13">
        <v>45534</v>
      </c>
      <c r="B208" s="13" t="s">
        <v>330</v>
      </c>
    </row>
    <row r="209" spans="1:2" x14ac:dyDescent="0.3">
      <c r="A209" s="13">
        <v>45542</v>
      </c>
      <c r="B209" s="13" t="s">
        <v>331</v>
      </c>
    </row>
    <row r="210" spans="1:2" x14ac:dyDescent="0.3">
      <c r="A210" s="13">
        <v>45559</v>
      </c>
      <c r="B210" s="13" t="s">
        <v>332</v>
      </c>
    </row>
    <row r="211" spans="1:2" x14ac:dyDescent="0.3">
      <c r="A211" s="13">
        <v>45567</v>
      </c>
      <c r="B211" s="13" t="s">
        <v>333</v>
      </c>
    </row>
    <row r="212" spans="1:2" x14ac:dyDescent="0.3">
      <c r="A212" s="13">
        <v>45575</v>
      </c>
      <c r="B212" s="13" t="s">
        <v>334</v>
      </c>
    </row>
    <row r="213" spans="1:2" x14ac:dyDescent="0.3">
      <c r="A213" s="13">
        <v>45583</v>
      </c>
      <c r="B213" s="13" t="s">
        <v>335</v>
      </c>
    </row>
    <row r="214" spans="1:2" x14ac:dyDescent="0.3">
      <c r="A214" s="13">
        <v>45591</v>
      </c>
      <c r="B214" s="13" t="s">
        <v>336</v>
      </c>
    </row>
    <row r="215" spans="1:2" x14ac:dyDescent="0.3">
      <c r="A215" s="13">
        <v>45609</v>
      </c>
      <c r="B215" s="13" t="s">
        <v>337</v>
      </c>
    </row>
    <row r="216" spans="1:2" x14ac:dyDescent="0.3">
      <c r="A216" s="13">
        <v>45617</v>
      </c>
      <c r="B216" s="13" t="s">
        <v>338</v>
      </c>
    </row>
    <row r="217" spans="1:2" x14ac:dyDescent="0.3">
      <c r="A217" s="13">
        <v>45625</v>
      </c>
      <c r="B217" s="13" t="s">
        <v>339</v>
      </c>
    </row>
    <row r="218" spans="1:2" x14ac:dyDescent="0.3">
      <c r="A218" s="13">
        <v>45633</v>
      </c>
      <c r="B218" s="13" t="s">
        <v>340</v>
      </c>
    </row>
    <row r="219" spans="1:2" x14ac:dyDescent="0.3">
      <c r="A219" s="13">
        <v>45641</v>
      </c>
      <c r="B219" s="13" t="s">
        <v>341</v>
      </c>
    </row>
    <row r="220" spans="1:2" x14ac:dyDescent="0.3">
      <c r="A220" s="13">
        <v>45658</v>
      </c>
      <c r="B220" s="13" t="s">
        <v>342</v>
      </c>
    </row>
    <row r="221" spans="1:2" x14ac:dyDescent="0.3">
      <c r="A221" s="13">
        <v>45666</v>
      </c>
      <c r="B221" s="13" t="s">
        <v>343</v>
      </c>
    </row>
    <row r="222" spans="1:2" x14ac:dyDescent="0.3">
      <c r="A222" s="13">
        <v>45674</v>
      </c>
      <c r="B222" s="13" t="s">
        <v>344</v>
      </c>
    </row>
    <row r="223" spans="1:2" x14ac:dyDescent="0.3">
      <c r="A223" s="13">
        <v>45757</v>
      </c>
      <c r="B223" s="13" t="s">
        <v>345</v>
      </c>
    </row>
    <row r="224" spans="1:2" x14ac:dyDescent="0.3">
      <c r="A224" s="13">
        <v>45765</v>
      </c>
      <c r="B224" s="13" t="s">
        <v>346</v>
      </c>
    </row>
    <row r="225" spans="1:2" x14ac:dyDescent="0.3">
      <c r="A225" s="13">
        <v>45773</v>
      </c>
      <c r="B225" s="13" t="s">
        <v>347</v>
      </c>
    </row>
    <row r="226" spans="1:2" x14ac:dyDescent="0.3">
      <c r="A226" s="13">
        <v>45781</v>
      </c>
      <c r="B226" s="13" t="s">
        <v>348</v>
      </c>
    </row>
    <row r="227" spans="1:2" x14ac:dyDescent="0.3">
      <c r="A227" s="13">
        <v>45799</v>
      </c>
      <c r="B227" s="13" t="s">
        <v>349</v>
      </c>
    </row>
    <row r="228" spans="1:2" x14ac:dyDescent="0.3">
      <c r="A228" s="13">
        <v>45807</v>
      </c>
      <c r="B228" s="13" t="s">
        <v>350</v>
      </c>
    </row>
    <row r="229" spans="1:2" x14ac:dyDescent="0.3">
      <c r="A229" s="13">
        <v>45823</v>
      </c>
      <c r="B229" s="13" t="s">
        <v>351</v>
      </c>
    </row>
    <row r="230" spans="1:2" x14ac:dyDescent="0.3">
      <c r="A230" s="13">
        <v>45831</v>
      </c>
      <c r="B230" s="13" t="s">
        <v>352</v>
      </c>
    </row>
    <row r="231" spans="1:2" x14ac:dyDescent="0.3">
      <c r="A231" s="13">
        <v>45856</v>
      </c>
      <c r="B231" s="13" t="s">
        <v>353</v>
      </c>
    </row>
    <row r="232" spans="1:2" x14ac:dyDescent="0.3">
      <c r="A232" s="13">
        <v>45864</v>
      </c>
      <c r="B232" s="13" t="s">
        <v>354</v>
      </c>
    </row>
    <row r="233" spans="1:2" x14ac:dyDescent="0.3">
      <c r="A233" s="13">
        <v>45872</v>
      </c>
      <c r="B233" s="13" t="s">
        <v>355</v>
      </c>
    </row>
    <row r="234" spans="1:2" x14ac:dyDescent="0.3">
      <c r="A234" s="13">
        <v>45880</v>
      </c>
      <c r="B234" s="13" t="s">
        <v>356</v>
      </c>
    </row>
    <row r="235" spans="1:2" x14ac:dyDescent="0.3">
      <c r="A235" s="13">
        <v>45906</v>
      </c>
      <c r="B235" s="13" t="s">
        <v>357</v>
      </c>
    </row>
    <row r="236" spans="1:2" x14ac:dyDescent="0.3">
      <c r="A236" s="13">
        <v>45914</v>
      </c>
      <c r="B236" s="13" t="s">
        <v>358</v>
      </c>
    </row>
    <row r="237" spans="1:2" x14ac:dyDescent="0.3">
      <c r="A237" s="13">
        <v>45922</v>
      </c>
      <c r="B237" s="13" t="s">
        <v>359</v>
      </c>
    </row>
    <row r="238" spans="1:2" x14ac:dyDescent="0.3">
      <c r="A238" s="13">
        <v>45948</v>
      </c>
      <c r="B238" s="13" t="s">
        <v>360</v>
      </c>
    </row>
    <row r="239" spans="1:2" x14ac:dyDescent="0.3">
      <c r="A239" s="13">
        <v>45955</v>
      </c>
      <c r="B239" s="13" t="s">
        <v>361</v>
      </c>
    </row>
    <row r="240" spans="1:2" x14ac:dyDescent="0.3">
      <c r="A240" s="13">
        <v>45963</v>
      </c>
      <c r="B240" s="13" t="s">
        <v>362</v>
      </c>
    </row>
    <row r="241" spans="1:2" x14ac:dyDescent="0.3">
      <c r="A241" s="13">
        <v>45971</v>
      </c>
      <c r="B241" s="13" t="s">
        <v>363</v>
      </c>
    </row>
    <row r="242" spans="1:2" x14ac:dyDescent="0.3">
      <c r="A242" s="13">
        <v>45997</v>
      </c>
      <c r="B242" s="13" t="s">
        <v>364</v>
      </c>
    </row>
    <row r="243" spans="1:2" x14ac:dyDescent="0.3">
      <c r="A243" s="13">
        <v>46003</v>
      </c>
      <c r="B243" s="13" t="s">
        <v>365</v>
      </c>
    </row>
    <row r="244" spans="1:2" x14ac:dyDescent="0.3">
      <c r="A244" s="13">
        <v>46011</v>
      </c>
      <c r="B244" s="13" t="s">
        <v>366</v>
      </c>
    </row>
    <row r="245" spans="1:2" x14ac:dyDescent="0.3">
      <c r="A245" s="13">
        <v>46037</v>
      </c>
      <c r="B245" s="13" t="s">
        <v>367</v>
      </c>
    </row>
    <row r="246" spans="1:2" x14ac:dyDescent="0.3">
      <c r="A246" s="13">
        <v>46045</v>
      </c>
      <c r="B246" s="13" t="s">
        <v>368</v>
      </c>
    </row>
    <row r="247" spans="1:2" x14ac:dyDescent="0.3">
      <c r="A247" s="13">
        <v>46060</v>
      </c>
      <c r="B247" s="13" t="s">
        <v>369</v>
      </c>
    </row>
    <row r="248" spans="1:2" x14ac:dyDescent="0.3">
      <c r="A248" s="13">
        <v>46078</v>
      </c>
      <c r="B248" s="13" t="s">
        <v>370</v>
      </c>
    </row>
    <row r="249" spans="1:2" x14ac:dyDescent="0.3">
      <c r="A249" s="13">
        <v>46094</v>
      </c>
      <c r="B249" s="13" t="s">
        <v>371</v>
      </c>
    </row>
    <row r="250" spans="1:2" x14ac:dyDescent="0.3">
      <c r="A250" s="13">
        <v>46102</v>
      </c>
      <c r="B250" s="13" t="s">
        <v>372</v>
      </c>
    </row>
    <row r="251" spans="1:2" x14ac:dyDescent="0.3">
      <c r="A251" s="13">
        <v>46110</v>
      </c>
      <c r="B251" s="13" t="s">
        <v>373</v>
      </c>
    </row>
    <row r="252" spans="1:2" x14ac:dyDescent="0.3">
      <c r="A252" s="13">
        <v>46128</v>
      </c>
      <c r="B252" s="13" t="s">
        <v>374</v>
      </c>
    </row>
    <row r="253" spans="1:2" x14ac:dyDescent="0.3">
      <c r="A253" s="13">
        <v>46136</v>
      </c>
      <c r="B253" s="13" t="s">
        <v>375</v>
      </c>
    </row>
    <row r="254" spans="1:2" x14ac:dyDescent="0.3">
      <c r="A254" s="13">
        <v>46144</v>
      </c>
      <c r="B254" s="13" t="s">
        <v>376</v>
      </c>
    </row>
    <row r="255" spans="1:2" x14ac:dyDescent="0.3">
      <c r="A255" s="13">
        <v>46151</v>
      </c>
      <c r="B255" s="13" t="s">
        <v>377</v>
      </c>
    </row>
    <row r="256" spans="1:2" x14ac:dyDescent="0.3">
      <c r="A256" s="13">
        <v>46177</v>
      </c>
      <c r="B256" s="13" t="s">
        <v>378</v>
      </c>
    </row>
    <row r="257" spans="1:2" x14ac:dyDescent="0.3">
      <c r="A257" s="13">
        <v>46193</v>
      </c>
      <c r="B257" s="13" t="s">
        <v>379</v>
      </c>
    </row>
    <row r="258" spans="1:2" x14ac:dyDescent="0.3">
      <c r="A258" s="13">
        <v>46201</v>
      </c>
      <c r="B258" s="13" t="s">
        <v>380</v>
      </c>
    </row>
    <row r="259" spans="1:2" x14ac:dyDescent="0.3">
      <c r="A259" s="13">
        <v>46219</v>
      </c>
      <c r="B259" s="13" t="s">
        <v>381</v>
      </c>
    </row>
    <row r="260" spans="1:2" x14ac:dyDescent="0.3">
      <c r="A260" s="13">
        <v>46235</v>
      </c>
      <c r="B260" s="13" t="s">
        <v>382</v>
      </c>
    </row>
    <row r="261" spans="1:2" x14ac:dyDescent="0.3">
      <c r="A261" s="13">
        <v>46243</v>
      </c>
      <c r="B261" s="13" t="s">
        <v>383</v>
      </c>
    </row>
    <row r="262" spans="1:2" x14ac:dyDescent="0.3">
      <c r="A262" s="13">
        <v>46250</v>
      </c>
      <c r="B262" s="13" t="s">
        <v>384</v>
      </c>
    </row>
    <row r="263" spans="1:2" x14ac:dyDescent="0.3">
      <c r="A263" s="13">
        <v>46268</v>
      </c>
      <c r="B263" s="13" t="s">
        <v>385</v>
      </c>
    </row>
    <row r="264" spans="1:2" x14ac:dyDescent="0.3">
      <c r="A264" s="13">
        <v>46276</v>
      </c>
      <c r="B264" s="13" t="s">
        <v>386</v>
      </c>
    </row>
    <row r="265" spans="1:2" x14ac:dyDescent="0.3">
      <c r="A265" s="13">
        <v>46284</v>
      </c>
      <c r="B265" s="13" t="s">
        <v>387</v>
      </c>
    </row>
    <row r="266" spans="1:2" x14ac:dyDescent="0.3">
      <c r="A266" s="13">
        <v>46300</v>
      </c>
      <c r="B266" s="13" t="s">
        <v>388</v>
      </c>
    </row>
    <row r="267" spans="1:2" x14ac:dyDescent="0.3">
      <c r="A267" s="13">
        <v>46318</v>
      </c>
      <c r="B267" s="13" t="s">
        <v>389</v>
      </c>
    </row>
    <row r="268" spans="1:2" x14ac:dyDescent="0.3">
      <c r="A268" s="13">
        <v>46326</v>
      </c>
      <c r="B268" s="13" t="s">
        <v>390</v>
      </c>
    </row>
    <row r="269" spans="1:2" x14ac:dyDescent="0.3">
      <c r="A269" s="13">
        <v>46334</v>
      </c>
      <c r="B269" s="13" t="s">
        <v>391</v>
      </c>
    </row>
    <row r="270" spans="1:2" x14ac:dyDescent="0.3">
      <c r="A270" s="13">
        <v>46342</v>
      </c>
      <c r="B270" s="13" t="s">
        <v>392</v>
      </c>
    </row>
    <row r="271" spans="1:2" x14ac:dyDescent="0.3">
      <c r="A271" s="13">
        <v>46359</v>
      </c>
      <c r="B271" s="13" t="s">
        <v>393</v>
      </c>
    </row>
    <row r="272" spans="1:2" x14ac:dyDescent="0.3">
      <c r="A272" s="13">
        <v>46367</v>
      </c>
      <c r="B272" s="13" t="s">
        <v>394</v>
      </c>
    </row>
    <row r="273" spans="1:2" x14ac:dyDescent="0.3">
      <c r="A273" s="13">
        <v>46383</v>
      </c>
      <c r="B273" s="13" t="s">
        <v>395</v>
      </c>
    </row>
    <row r="274" spans="1:2" x14ac:dyDescent="0.3">
      <c r="A274" s="13">
        <v>46391</v>
      </c>
      <c r="B274" s="13" t="s">
        <v>396</v>
      </c>
    </row>
    <row r="275" spans="1:2" x14ac:dyDescent="0.3">
      <c r="A275" s="13">
        <v>46409</v>
      </c>
      <c r="B275" s="13" t="s">
        <v>397</v>
      </c>
    </row>
    <row r="276" spans="1:2" x14ac:dyDescent="0.3">
      <c r="A276" s="13">
        <v>46425</v>
      </c>
      <c r="B276" s="13" t="s">
        <v>398</v>
      </c>
    </row>
    <row r="277" spans="1:2" x14ac:dyDescent="0.3">
      <c r="A277" s="13">
        <v>46433</v>
      </c>
      <c r="B277" s="13" t="s">
        <v>399</v>
      </c>
    </row>
    <row r="278" spans="1:2" x14ac:dyDescent="0.3">
      <c r="A278" s="13">
        <v>46441</v>
      </c>
      <c r="B278" s="13" t="s">
        <v>400</v>
      </c>
    </row>
    <row r="279" spans="1:2" x14ac:dyDescent="0.3">
      <c r="A279" s="13">
        <v>46458</v>
      </c>
      <c r="B279" s="13" t="s">
        <v>401</v>
      </c>
    </row>
    <row r="280" spans="1:2" x14ac:dyDescent="0.3">
      <c r="A280" s="13">
        <v>46474</v>
      </c>
      <c r="B280" s="13" t="s">
        <v>402</v>
      </c>
    </row>
    <row r="281" spans="1:2" x14ac:dyDescent="0.3">
      <c r="A281" s="13">
        <v>46482</v>
      </c>
      <c r="B281" s="13" t="s">
        <v>403</v>
      </c>
    </row>
    <row r="282" spans="1:2" x14ac:dyDescent="0.3">
      <c r="A282" s="13">
        <v>46508</v>
      </c>
      <c r="B282" s="13" t="s">
        <v>404</v>
      </c>
    </row>
    <row r="283" spans="1:2" x14ac:dyDescent="0.3">
      <c r="A283" s="13">
        <v>46516</v>
      </c>
      <c r="B283" s="13" t="s">
        <v>405</v>
      </c>
    </row>
    <row r="284" spans="1:2" x14ac:dyDescent="0.3">
      <c r="A284" s="13">
        <v>46524</v>
      </c>
      <c r="B284" s="13" t="s">
        <v>406</v>
      </c>
    </row>
    <row r="285" spans="1:2" x14ac:dyDescent="0.3">
      <c r="A285" s="13">
        <v>46557</v>
      </c>
      <c r="B285" s="13" t="s">
        <v>407</v>
      </c>
    </row>
    <row r="286" spans="1:2" x14ac:dyDescent="0.3">
      <c r="A286" s="13">
        <v>46565</v>
      </c>
      <c r="B286" s="13" t="s">
        <v>408</v>
      </c>
    </row>
    <row r="287" spans="1:2" x14ac:dyDescent="0.3">
      <c r="A287" s="13">
        <v>46573</v>
      </c>
      <c r="B287" s="13" t="s">
        <v>409</v>
      </c>
    </row>
    <row r="288" spans="1:2" x14ac:dyDescent="0.3">
      <c r="A288" s="13">
        <v>46581</v>
      </c>
      <c r="B288" s="13" t="s">
        <v>410</v>
      </c>
    </row>
    <row r="289" spans="1:2" x14ac:dyDescent="0.3">
      <c r="A289" s="13">
        <v>46599</v>
      </c>
      <c r="B289" s="13" t="s">
        <v>411</v>
      </c>
    </row>
    <row r="290" spans="1:2" x14ac:dyDescent="0.3">
      <c r="A290" s="13">
        <v>46607</v>
      </c>
      <c r="B290" s="13" t="s">
        <v>412</v>
      </c>
    </row>
    <row r="291" spans="1:2" x14ac:dyDescent="0.3">
      <c r="A291" s="13">
        <v>46623</v>
      </c>
      <c r="B291" s="13" t="s">
        <v>413</v>
      </c>
    </row>
    <row r="292" spans="1:2" x14ac:dyDescent="0.3">
      <c r="A292" s="13">
        <v>46631</v>
      </c>
      <c r="B292" s="13" t="s">
        <v>414</v>
      </c>
    </row>
    <row r="293" spans="1:2" x14ac:dyDescent="0.3">
      <c r="A293" s="13">
        <v>46649</v>
      </c>
      <c r="B293" s="13" t="s">
        <v>415</v>
      </c>
    </row>
    <row r="294" spans="1:2" x14ac:dyDescent="0.3">
      <c r="A294" s="13">
        <v>46672</v>
      </c>
      <c r="B294" s="13" t="s">
        <v>416</v>
      </c>
    </row>
    <row r="295" spans="1:2" x14ac:dyDescent="0.3">
      <c r="A295" s="13">
        <v>46680</v>
      </c>
      <c r="B295" s="13" t="s">
        <v>417</v>
      </c>
    </row>
    <row r="296" spans="1:2" x14ac:dyDescent="0.3">
      <c r="A296" s="13">
        <v>46706</v>
      </c>
      <c r="B296" s="13" t="s">
        <v>418</v>
      </c>
    </row>
    <row r="297" spans="1:2" x14ac:dyDescent="0.3">
      <c r="A297" s="13">
        <v>46714</v>
      </c>
      <c r="B297" s="13" t="s">
        <v>419</v>
      </c>
    </row>
    <row r="298" spans="1:2" x14ac:dyDescent="0.3">
      <c r="A298" s="13">
        <v>46722</v>
      </c>
      <c r="B298" s="13" t="s">
        <v>420</v>
      </c>
    </row>
    <row r="299" spans="1:2" x14ac:dyDescent="0.3">
      <c r="A299" s="13">
        <v>46748</v>
      </c>
      <c r="B299" s="13" t="s">
        <v>421</v>
      </c>
    </row>
    <row r="300" spans="1:2" x14ac:dyDescent="0.3">
      <c r="A300" s="13">
        <v>46755</v>
      </c>
      <c r="B300" s="13" t="s">
        <v>422</v>
      </c>
    </row>
    <row r="301" spans="1:2" x14ac:dyDescent="0.3">
      <c r="A301" s="13">
        <v>46763</v>
      </c>
      <c r="B301" s="13" t="s">
        <v>423</v>
      </c>
    </row>
    <row r="302" spans="1:2" x14ac:dyDescent="0.3">
      <c r="A302" s="13">
        <v>46789</v>
      </c>
      <c r="B302" s="13" t="s">
        <v>424</v>
      </c>
    </row>
    <row r="303" spans="1:2" x14ac:dyDescent="0.3">
      <c r="A303" s="13">
        <v>46797</v>
      </c>
      <c r="B303" s="13" t="s">
        <v>425</v>
      </c>
    </row>
    <row r="304" spans="1:2" x14ac:dyDescent="0.3">
      <c r="A304" s="13">
        <v>46805</v>
      </c>
      <c r="B304" s="13" t="s">
        <v>426</v>
      </c>
    </row>
    <row r="305" spans="1:2" x14ac:dyDescent="0.3">
      <c r="A305" s="13">
        <v>46813</v>
      </c>
      <c r="B305" s="13" t="s">
        <v>427</v>
      </c>
    </row>
    <row r="306" spans="1:2" x14ac:dyDescent="0.3">
      <c r="A306" s="13">
        <v>46821</v>
      </c>
      <c r="B306" s="13" t="s">
        <v>428</v>
      </c>
    </row>
    <row r="307" spans="1:2" x14ac:dyDescent="0.3">
      <c r="A307" s="13">
        <v>46847</v>
      </c>
      <c r="B307" s="13" t="s">
        <v>429</v>
      </c>
    </row>
    <row r="308" spans="1:2" x14ac:dyDescent="0.3">
      <c r="A308" s="13">
        <v>46854</v>
      </c>
      <c r="B308" s="13" t="s">
        <v>430</v>
      </c>
    </row>
    <row r="309" spans="1:2" x14ac:dyDescent="0.3">
      <c r="A309" s="13">
        <v>46862</v>
      </c>
      <c r="B309" s="13" t="s">
        <v>431</v>
      </c>
    </row>
    <row r="310" spans="1:2" x14ac:dyDescent="0.3">
      <c r="A310" s="13">
        <v>46870</v>
      </c>
      <c r="B310" s="13" t="s">
        <v>432</v>
      </c>
    </row>
    <row r="311" spans="1:2" x14ac:dyDescent="0.3">
      <c r="A311" s="13">
        <v>46888</v>
      </c>
      <c r="B311" s="13" t="s">
        <v>433</v>
      </c>
    </row>
    <row r="312" spans="1:2" x14ac:dyDescent="0.3">
      <c r="A312" s="13">
        <v>46896</v>
      </c>
      <c r="B312" s="13" t="s">
        <v>434</v>
      </c>
    </row>
    <row r="313" spans="1:2" x14ac:dyDescent="0.3">
      <c r="A313" s="13">
        <v>46904</v>
      </c>
      <c r="B313" s="13" t="s">
        <v>435</v>
      </c>
    </row>
    <row r="314" spans="1:2" x14ac:dyDescent="0.3">
      <c r="A314" s="13">
        <v>46920</v>
      </c>
      <c r="B314" s="13" t="s">
        <v>436</v>
      </c>
    </row>
    <row r="315" spans="1:2" x14ac:dyDescent="0.3">
      <c r="A315" s="13">
        <v>46946</v>
      </c>
      <c r="B315" s="13" t="s">
        <v>437</v>
      </c>
    </row>
    <row r="316" spans="1:2" x14ac:dyDescent="0.3">
      <c r="A316" s="13">
        <v>46953</v>
      </c>
      <c r="B316" s="13" t="s">
        <v>438</v>
      </c>
    </row>
    <row r="317" spans="1:2" x14ac:dyDescent="0.3">
      <c r="A317" s="13">
        <v>46961</v>
      </c>
      <c r="B317" s="13" t="s">
        <v>439</v>
      </c>
    </row>
    <row r="318" spans="1:2" x14ac:dyDescent="0.3">
      <c r="A318" s="13">
        <v>46979</v>
      </c>
      <c r="B318" s="13" t="s">
        <v>440</v>
      </c>
    </row>
    <row r="319" spans="1:2" x14ac:dyDescent="0.3">
      <c r="A319" s="13">
        <v>46995</v>
      </c>
      <c r="B319" s="13" t="s">
        <v>441</v>
      </c>
    </row>
    <row r="320" spans="1:2" x14ac:dyDescent="0.3">
      <c r="A320" s="13">
        <v>47001</v>
      </c>
      <c r="B320" s="13" t="s">
        <v>442</v>
      </c>
    </row>
    <row r="321" spans="1:2" x14ac:dyDescent="0.3">
      <c r="A321" s="13">
        <v>47019</v>
      </c>
      <c r="B321" s="13" t="s">
        <v>443</v>
      </c>
    </row>
    <row r="322" spans="1:2" x14ac:dyDescent="0.3">
      <c r="A322" s="13">
        <v>47027</v>
      </c>
      <c r="B322" s="13" t="s">
        <v>444</v>
      </c>
    </row>
    <row r="323" spans="1:2" x14ac:dyDescent="0.3">
      <c r="A323" s="13">
        <v>47043</v>
      </c>
      <c r="B323" s="13" t="s">
        <v>445</v>
      </c>
    </row>
    <row r="324" spans="1:2" x14ac:dyDescent="0.3">
      <c r="A324" s="13">
        <v>47050</v>
      </c>
      <c r="B324" s="13" t="s">
        <v>446</v>
      </c>
    </row>
    <row r="325" spans="1:2" x14ac:dyDescent="0.3">
      <c r="A325" s="13">
        <v>47068</v>
      </c>
      <c r="B325" s="13" t="s">
        <v>447</v>
      </c>
    </row>
    <row r="326" spans="1:2" x14ac:dyDescent="0.3">
      <c r="A326" s="13">
        <v>47076</v>
      </c>
      <c r="B326" s="13" t="s">
        <v>448</v>
      </c>
    </row>
    <row r="327" spans="1:2" x14ac:dyDescent="0.3">
      <c r="A327" s="13">
        <v>47084</v>
      </c>
      <c r="B327" s="13" t="s">
        <v>449</v>
      </c>
    </row>
    <row r="328" spans="1:2" x14ac:dyDescent="0.3">
      <c r="A328" s="13">
        <v>47092</v>
      </c>
      <c r="B328" s="13" t="s">
        <v>450</v>
      </c>
    </row>
    <row r="329" spans="1:2" x14ac:dyDescent="0.3">
      <c r="A329" s="13">
        <v>47167</v>
      </c>
      <c r="B329" s="13" t="s">
        <v>451</v>
      </c>
    </row>
    <row r="330" spans="1:2" x14ac:dyDescent="0.3">
      <c r="A330" s="13">
        <v>47175</v>
      </c>
      <c r="B330" s="13" t="s">
        <v>452</v>
      </c>
    </row>
    <row r="331" spans="1:2" x14ac:dyDescent="0.3">
      <c r="A331" s="13">
        <v>47183</v>
      </c>
      <c r="B331" s="13" t="s">
        <v>453</v>
      </c>
    </row>
    <row r="332" spans="1:2" x14ac:dyDescent="0.3">
      <c r="A332" s="13">
        <v>47191</v>
      </c>
      <c r="B332" s="13" t="s">
        <v>454</v>
      </c>
    </row>
    <row r="333" spans="1:2" x14ac:dyDescent="0.3">
      <c r="A333" s="13">
        <v>47209</v>
      </c>
      <c r="B333" s="13" t="s">
        <v>455</v>
      </c>
    </row>
    <row r="334" spans="1:2" x14ac:dyDescent="0.3">
      <c r="A334" s="13">
        <v>47217</v>
      </c>
      <c r="B334" s="13" t="s">
        <v>456</v>
      </c>
    </row>
    <row r="335" spans="1:2" x14ac:dyDescent="0.3">
      <c r="A335" s="13">
        <v>47225</v>
      </c>
      <c r="B335" s="13" t="s">
        <v>457</v>
      </c>
    </row>
    <row r="336" spans="1:2" x14ac:dyDescent="0.3">
      <c r="A336" s="13">
        <v>47241</v>
      </c>
      <c r="B336" s="13" t="s">
        <v>458</v>
      </c>
    </row>
    <row r="337" spans="1:2" x14ac:dyDescent="0.3">
      <c r="A337" s="13">
        <v>47258</v>
      </c>
      <c r="B337" s="13" t="s">
        <v>459</v>
      </c>
    </row>
    <row r="338" spans="1:2" x14ac:dyDescent="0.3">
      <c r="A338" s="13">
        <v>47266</v>
      </c>
      <c r="B338" s="13" t="s">
        <v>460</v>
      </c>
    </row>
    <row r="339" spans="1:2" x14ac:dyDescent="0.3">
      <c r="A339" s="13">
        <v>47274</v>
      </c>
      <c r="B339" s="13" t="s">
        <v>461</v>
      </c>
    </row>
    <row r="340" spans="1:2" x14ac:dyDescent="0.3">
      <c r="A340" s="13">
        <v>47308</v>
      </c>
      <c r="B340" s="13" t="s">
        <v>462</v>
      </c>
    </row>
    <row r="341" spans="1:2" x14ac:dyDescent="0.3">
      <c r="A341" s="13">
        <v>47332</v>
      </c>
      <c r="B341" s="13" t="s">
        <v>463</v>
      </c>
    </row>
    <row r="342" spans="1:2" x14ac:dyDescent="0.3">
      <c r="A342" s="13">
        <v>47340</v>
      </c>
      <c r="B342" s="13" t="s">
        <v>464</v>
      </c>
    </row>
    <row r="343" spans="1:2" x14ac:dyDescent="0.3">
      <c r="A343" s="13">
        <v>47365</v>
      </c>
      <c r="B343" s="13" t="s">
        <v>465</v>
      </c>
    </row>
    <row r="344" spans="1:2" x14ac:dyDescent="0.3">
      <c r="A344" s="13">
        <v>47373</v>
      </c>
      <c r="B344" s="13" t="s">
        <v>466</v>
      </c>
    </row>
    <row r="345" spans="1:2" x14ac:dyDescent="0.3">
      <c r="A345" s="13">
        <v>47381</v>
      </c>
      <c r="B345" s="13" t="s">
        <v>467</v>
      </c>
    </row>
    <row r="346" spans="1:2" x14ac:dyDescent="0.3">
      <c r="A346" s="13">
        <v>47399</v>
      </c>
      <c r="B346" s="13" t="s">
        <v>468</v>
      </c>
    </row>
    <row r="347" spans="1:2" x14ac:dyDescent="0.3">
      <c r="A347" s="13">
        <v>47415</v>
      </c>
      <c r="B347" s="13" t="s">
        <v>469</v>
      </c>
    </row>
    <row r="348" spans="1:2" x14ac:dyDescent="0.3">
      <c r="A348" s="13">
        <v>47423</v>
      </c>
      <c r="B348" s="13" t="s">
        <v>470</v>
      </c>
    </row>
    <row r="349" spans="1:2" x14ac:dyDescent="0.3">
      <c r="A349" s="13">
        <v>47431</v>
      </c>
      <c r="B349" s="13" t="s">
        <v>471</v>
      </c>
    </row>
    <row r="350" spans="1:2" x14ac:dyDescent="0.3">
      <c r="A350" s="13">
        <v>47449</v>
      </c>
      <c r="B350" s="13" t="s">
        <v>472</v>
      </c>
    </row>
    <row r="351" spans="1:2" x14ac:dyDescent="0.3">
      <c r="A351" s="13">
        <v>47456</v>
      </c>
      <c r="B351" s="13" t="s">
        <v>473</v>
      </c>
    </row>
    <row r="352" spans="1:2" x14ac:dyDescent="0.3">
      <c r="A352" s="13">
        <v>47464</v>
      </c>
      <c r="B352" s="13" t="s">
        <v>474</v>
      </c>
    </row>
    <row r="353" spans="1:2" x14ac:dyDescent="0.3">
      <c r="A353" s="13">
        <v>47472</v>
      </c>
      <c r="B353" s="13" t="s">
        <v>475</v>
      </c>
    </row>
    <row r="354" spans="1:2" x14ac:dyDescent="0.3">
      <c r="A354" s="13">
        <v>47498</v>
      </c>
      <c r="B354" s="13" t="s">
        <v>476</v>
      </c>
    </row>
    <row r="355" spans="1:2" x14ac:dyDescent="0.3">
      <c r="A355" s="13">
        <v>47506</v>
      </c>
      <c r="B355" s="13" t="s">
        <v>477</v>
      </c>
    </row>
    <row r="356" spans="1:2" x14ac:dyDescent="0.3">
      <c r="A356" s="13">
        <v>47514</v>
      </c>
      <c r="B356" s="13" t="s">
        <v>478</v>
      </c>
    </row>
    <row r="357" spans="1:2" x14ac:dyDescent="0.3">
      <c r="A357" s="13">
        <v>47522</v>
      </c>
      <c r="B357" s="13" t="s">
        <v>479</v>
      </c>
    </row>
    <row r="358" spans="1:2" x14ac:dyDescent="0.3">
      <c r="A358" s="13">
        <v>47548</v>
      </c>
      <c r="B358" s="13" t="s">
        <v>480</v>
      </c>
    </row>
    <row r="359" spans="1:2" x14ac:dyDescent="0.3">
      <c r="A359" s="13">
        <v>47571</v>
      </c>
      <c r="B359" s="13" t="s">
        <v>481</v>
      </c>
    </row>
    <row r="360" spans="1:2" x14ac:dyDescent="0.3">
      <c r="A360" s="13">
        <v>47589</v>
      </c>
      <c r="B360" s="13" t="s">
        <v>482</v>
      </c>
    </row>
    <row r="361" spans="1:2" x14ac:dyDescent="0.3">
      <c r="A361" s="13">
        <v>47597</v>
      </c>
      <c r="B361" s="13" t="s">
        <v>483</v>
      </c>
    </row>
    <row r="362" spans="1:2" x14ac:dyDescent="0.3">
      <c r="A362" s="13">
        <v>47613</v>
      </c>
      <c r="B362" s="13" t="s">
        <v>484</v>
      </c>
    </row>
    <row r="363" spans="1:2" x14ac:dyDescent="0.3">
      <c r="A363" s="13">
        <v>47621</v>
      </c>
      <c r="B363" s="13" t="s">
        <v>485</v>
      </c>
    </row>
    <row r="364" spans="1:2" x14ac:dyDescent="0.3">
      <c r="A364" s="13">
        <v>47639</v>
      </c>
      <c r="B364" s="13" t="s">
        <v>486</v>
      </c>
    </row>
    <row r="365" spans="1:2" x14ac:dyDescent="0.3">
      <c r="A365" s="13">
        <v>47688</v>
      </c>
      <c r="B365" s="13" t="s">
        <v>487</v>
      </c>
    </row>
    <row r="366" spans="1:2" x14ac:dyDescent="0.3">
      <c r="A366" s="13">
        <v>47696</v>
      </c>
      <c r="B366" s="13" t="s">
        <v>488</v>
      </c>
    </row>
    <row r="367" spans="1:2" x14ac:dyDescent="0.3">
      <c r="A367" s="13">
        <v>47712</v>
      </c>
      <c r="B367" s="13" t="s">
        <v>489</v>
      </c>
    </row>
    <row r="368" spans="1:2" x14ac:dyDescent="0.3">
      <c r="A368" s="13">
        <v>47720</v>
      </c>
      <c r="B368" s="13" t="s">
        <v>490</v>
      </c>
    </row>
    <row r="369" spans="1:2" x14ac:dyDescent="0.3">
      <c r="A369" s="13">
        <v>47738</v>
      </c>
      <c r="B369" s="13" t="s">
        <v>491</v>
      </c>
    </row>
    <row r="370" spans="1:2" x14ac:dyDescent="0.3">
      <c r="A370" s="13">
        <v>47746</v>
      </c>
      <c r="B370" s="13" t="s">
        <v>492</v>
      </c>
    </row>
    <row r="371" spans="1:2" x14ac:dyDescent="0.3">
      <c r="A371" s="13">
        <v>47761</v>
      </c>
      <c r="B371" s="13" t="s">
        <v>493</v>
      </c>
    </row>
    <row r="372" spans="1:2" x14ac:dyDescent="0.3">
      <c r="A372" s="13">
        <v>47787</v>
      </c>
      <c r="B372" s="13" t="s">
        <v>494</v>
      </c>
    </row>
    <row r="373" spans="1:2" x14ac:dyDescent="0.3">
      <c r="A373" s="13">
        <v>47795</v>
      </c>
      <c r="B373" s="13" t="s">
        <v>495</v>
      </c>
    </row>
    <row r="374" spans="1:2" x14ac:dyDescent="0.3">
      <c r="A374" s="13">
        <v>47803</v>
      </c>
      <c r="B374" s="13" t="s">
        <v>496</v>
      </c>
    </row>
    <row r="375" spans="1:2" x14ac:dyDescent="0.3">
      <c r="A375" s="13">
        <v>47829</v>
      </c>
      <c r="B375" s="13" t="s">
        <v>497</v>
      </c>
    </row>
    <row r="376" spans="1:2" x14ac:dyDescent="0.3">
      <c r="A376" s="13">
        <v>47837</v>
      </c>
      <c r="B376" s="13" t="s">
        <v>498</v>
      </c>
    </row>
    <row r="377" spans="1:2" x14ac:dyDescent="0.3">
      <c r="A377" s="13">
        <v>47845</v>
      </c>
      <c r="B377" s="13" t="s">
        <v>499</v>
      </c>
    </row>
    <row r="378" spans="1:2" x14ac:dyDescent="0.3">
      <c r="A378" s="13">
        <v>47852</v>
      </c>
      <c r="B378" s="13" t="s">
        <v>500</v>
      </c>
    </row>
    <row r="379" spans="1:2" x14ac:dyDescent="0.3">
      <c r="A379" s="13">
        <v>47878</v>
      </c>
      <c r="B379" s="13" t="s">
        <v>501</v>
      </c>
    </row>
    <row r="380" spans="1:2" x14ac:dyDescent="0.3">
      <c r="A380" s="13">
        <v>47886</v>
      </c>
      <c r="B380" s="13" t="s">
        <v>502</v>
      </c>
    </row>
    <row r="381" spans="1:2" x14ac:dyDescent="0.3">
      <c r="A381" s="13">
        <v>47894</v>
      </c>
      <c r="B381" s="13" t="s">
        <v>503</v>
      </c>
    </row>
    <row r="382" spans="1:2" x14ac:dyDescent="0.3">
      <c r="A382" s="13">
        <v>47902</v>
      </c>
      <c r="B382" s="13" t="s">
        <v>504</v>
      </c>
    </row>
    <row r="383" spans="1:2" x14ac:dyDescent="0.3">
      <c r="A383" s="13">
        <v>47928</v>
      </c>
      <c r="B383" s="13" t="s">
        <v>505</v>
      </c>
    </row>
    <row r="384" spans="1:2" x14ac:dyDescent="0.3">
      <c r="A384" s="13">
        <v>47936</v>
      </c>
      <c r="B384" s="13" t="s">
        <v>506</v>
      </c>
    </row>
    <row r="385" spans="1:2" x14ac:dyDescent="0.3">
      <c r="A385" s="13">
        <v>47944</v>
      </c>
      <c r="B385" s="13" t="s">
        <v>507</v>
      </c>
    </row>
    <row r="386" spans="1:2" x14ac:dyDescent="0.3">
      <c r="A386" s="13">
        <v>47951</v>
      </c>
      <c r="B386" s="13" t="s">
        <v>508</v>
      </c>
    </row>
    <row r="387" spans="1:2" x14ac:dyDescent="0.3">
      <c r="A387" s="13">
        <v>47969</v>
      </c>
      <c r="B387" s="13" t="s">
        <v>509</v>
      </c>
    </row>
    <row r="388" spans="1:2" x14ac:dyDescent="0.3">
      <c r="A388" s="13">
        <v>47985</v>
      </c>
      <c r="B388" s="13" t="s">
        <v>510</v>
      </c>
    </row>
    <row r="389" spans="1:2" x14ac:dyDescent="0.3">
      <c r="A389" s="13">
        <v>47993</v>
      </c>
      <c r="B389" s="13" t="s">
        <v>511</v>
      </c>
    </row>
    <row r="390" spans="1:2" x14ac:dyDescent="0.3">
      <c r="A390" s="13">
        <v>48009</v>
      </c>
      <c r="B390" s="13" t="s">
        <v>512</v>
      </c>
    </row>
    <row r="391" spans="1:2" x14ac:dyDescent="0.3">
      <c r="A391" s="13">
        <v>48017</v>
      </c>
      <c r="B391" s="13" t="s">
        <v>513</v>
      </c>
    </row>
    <row r="392" spans="1:2" x14ac:dyDescent="0.3">
      <c r="A392" s="13">
        <v>48025</v>
      </c>
      <c r="B392" s="13" t="s">
        <v>514</v>
      </c>
    </row>
    <row r="393" spans="1:2" x14ac:dyDescent="0.3">
      <c r="A393" s="13">
        <v>48033</v>
      </c>
      <c r="B393" s="13" t="s">
        <v>515</v>
      </c>
    </row>
    <row r="394" spans="1:2" x14ac:dyDescent="0.3">
      <c r="A394" s="13">
        <v>48041</v>
      </c>
      <c r="B394" s="13" t="s">
        <v>516</v>
      </c>
    </row>
    <row r="395" spans="1:2" x14ac:dyDescent="0.3">
      <c r="A395" s="13">
        <v>48074</v>
      </c>
      <c r="B395" s="13" t="s">
        <v>517</v>
      </c>
    </row>
    <row r="396" spans="1:2" x14ac:dyDescent="0.3">
      <c r="A396" s="13">
        <v>48082</v>
      </c>
      <c r="B396" s="13" t="s">
        <v>518</v>
      </c>
    </row>
    <row r="397" spans="1:2" x14ac:dyDescent="0.3">
      <c r="A397" s="13">
        <v>48090</v>
      </c>
      <c r="B397" s="13" t="s">
        <v>503</v>
      </c>
    </row>
    <row r="398" spans="1:2" x14ac:dyDescent="0.3">
      <c r="A398" s="13">
        <v>48116</v>
      </c>
      <c r="B398" s="13" t="s">
        <v>519</v>
      </c>
    </row>
    <row r="399" spans="1:2" x14ac:dyDescent="0.3">
      <c r="A399" s="13">
        <v>48124</v>
      </c>
      <c r="B399" s="13" t="s">
        <v>520</v>
      </c>
    </row>
    <row r="400" spans="1:2" x14ac:dyDescent="0.3">
      <c r="A400" s="13">
        <v>48132</v>
      </c>
      <c r="B400" s="13" t="s">
        <v>521</v>
      </c>
    </row>
    <row r="401" spans="1:2" x14ac:dyDescent="0.3">
      <c r="A401" s="13">
        <v>48140</v>
      </c>
      <c r="B401" s="13" t="s">
        <v>522</v>
      </c>
    </row>
    <row r="402" spans="1:2" x14ac:dyDescent="0.3">
      <c r="A402" s="13">
        <v>48157</v>
      </c>
      <c r="B402" s="13" t="s">
        <v>523</v>
      </c>
    </row>
    <row r="403" spans="1:2" x14ac:dyDescent="0.3">
      <c r="A403" s="13">
        <v>48165</v>
      </c>
      <c r="B403" s="13" t="s">
        <v>524</v>
      </c>
    </row>
    <row r="404" spans="1:2" x14ac:dyDescent="0.3">
      <c r="A404" s="13">
        <v>48173</v>
      </c>
      <c r="B404" s="13" t="s">
        <v>525</v>
      </c>
    </row>
    <row r="405" spans="1:2" x14ac:dyDescent="0.3">
      <c r="A405" s="13">
        <v>48207</v>
      </c>
      <c r="B405" s="13" t="s">
        <v>526</v>
      </c>
    </row>
    <row r="406" spans="1:2" x14ac:dyDescent="0.3">
      <c r="A406" s="13">
        <v>48215</v>
      </c>
      <c r="B406" s="13" t="s">
        <v>527</v>
      </c>
    </row>
    <row r="407" spans="1:2" x14ac:dyDescent="0.3">
      <c r="A407" s="13">
        <v>48223</v>
      </c>
      <c r="B407" s="13" t="s">
        <v>528</v>
      </c>
    </row>
    <row r="408" spans="1:2" x14ac:dyDescent="0.3">
      <c r="A408" s="13">
        <v>48231</v>
      </c>
      <c r="B408" s="13" t="s">
        <v>529</v>
      </c>
    </row>
    <row r="409" spans="1:2" x14ac:dyDescent="0.3">
      <c r="A409" s="13">
        <v>48256</v>
      </c>
      <c r="B409" s="13" t="s">
        <v>530</v>
      </c>
    </row>
    <row r="410" spans="1:2" x14ac:dyDescent="0.3">
      <c r="A410" s="13">
        <v>48264</v>
      </c>
      <c r="B410" s="13" t="s">
        <v>531</v>
      </c>
    </row>
    <row r="411" spans="1:2" x14ac:dyDescent="0.3">
      <c r="A411" s="13">
        <v>48272</v>
      </c>
      <c r="B411" s="13" t="s">
        <v>532</v>
      </c>
    </row>
    <row r="412" spans="1:2" x14ac:dyDescent="0.3">
      <c r="A412" s="13">
        <v>48298</v>
      </c>
      <c r="B412" s="13" t="s">
        <v>533</v>
      </c>
    </row>
    <row r="413" spans="1:2" x14ac:dyDescent="0.3">
      <c r="A413" s="13">
        <v>48306</v>
      </c>
      <c r="B413" s="13" t="s">
        <v>534</v>
      </c>
    </row>
    <row r="414" spans="1:2" x14ac:dyDescent="0.3">
      <c r="A414" s="13">
        <v>48314</v>
      </c>
      <c r="B414" s="13" t="s">
        <v>535</v>
      </c>
    </row>
    <row r="415" spans="1:2" x14ac:dyDescent="0.3">
      <c r="A415" s="13">
        <v>48322</v>
      </c>
      <c r="B415" s="13" t="s">
        <v>536</v>
      </c>
    </row>
    <row r="416" spans="1:2" x14ac:dyDescent="0.3">
      <c r="A416" s="13">
        <v>48330</v>
      </c>
      <c r="B416" s="13" t="s">
        <v>537</v>
      </c>
    </row>
    <row r="417" spans="1:2" x14ac:dyDescent="0.3">
      <c r="A417" s="13">
        <v>48348</v>
      </c>
      <c r="B417" s="13" t="s">
        <v>538</v>
      </c>
    </row>
    <row r="418" spans="1:2" x14ac:dyDescent="0.3">
      <c r="A418" s="13">
        <v>48355</v>
      </c>
      <c r="B418" s="13" t="s">
        <v>539</v>
      </c>
    </row>
    <row r="419" spans="1:2" x14ac:dyDescent="0.3">
      <c r="A419" s="13">
        <v>48363</v>
      </c>
      <c r="B419" s="13" t="s">
        <v>540</v>
      </c>
    </row>
    <row r="420" spans="1:2" x14ac:dyDescent="0.3">
      <c r="A420" s="13">
        <v>48371</v>
      </c>
      <c r="B420" s="13" t="s">
        <v>541</v>
      </c>
    </row>
    <row r="421" spans="1:2" x14ac:dyDescent="0.3">
      <c r="A421" s="13">
        <v>48389</v>
      </c>
      <c r="B421" s="13" t="s">
        <v>542</v>
      </c>
    </row>
    <row r="422" spans="1:2" x14ac:dyDescent="0.3">
      <c r="A422" s="13">
        <v>48397</v>
      </c>
      <c r="B422" s="13" t="s">
        <v>543</v>
      </c>
    </row>
    <row r="423" spans="1:2" x14ac:dyDescent="0.3">
      <c r="A423" s="13">
        <v>48413</v>
      </c>
      <c r="B423" s="13" t="s">
        <v>544</v>
      </c>
    </row>
    <row r="424" spans="1:2" x14ac:dyDescent="0.3">
      <c r="A424" s="13">
        <v>48421</v>
      </c>
      <c r="B424" s="13" t="s">
        <v>545</v>
      </c>
    </row>
    <row r="425" spans="1:2" x14ac:dyDescent="0.3">
      <c r="A425" s="13">
        <v>48439</v>
      </c>
      <c r="B425" s="13" t="s">
        <v>546</v>
      </c>
    </row>
    <row r="426" spans="1:2" x14ac:dyDescent="0.3">
      <c r="A426" s="13">
        <v>48447</v>
      </c>
      <c r="B426" s="13" t="s">
        <v>547</v>
      </c>
    </row>
    <row r="427" spans="1:2" x14ac:dyDescent="0.3">
      <c r="A427" s="13">
        <v>48462</v>
      </c>
      <c r="B427" s="13" t="s">
        <v>548</v>
      </c>
    </row>
    <row r="428" spans="1:2" x14ac:dyDescent="0.3">
      <c r="A428" s="13">
        <v>48470</v>
      </c>
      <c r="B428" s="13" t="s">
        <v>549</v>
      </c>
    </row>
    <row r="429" spans="1:2" x14ac:dyDescent="0.3">
      <c r="A429" s="13">
        <v>48488</v>
      </c>
      <c r="B429" s="13" t="s">
        <v>550</v>
      </c>
    </row>
    <row r="430" spans="1:2" x14ac:dyDescent="0.3">
      <c r="A430" s="13">
        <v>48496</v>
      </c>
      <c r="B430" s="13" t="s">
        <v>551</v>
      </c>
    </row>
    <row r="431" spans="1:2" x14ac:dyDescent="0.3">
      <c r="A431" s="13">
        <v>48512</v>
      </c>
      <c r="B431" s="13" t="s">
        <v>552</v>
      </c>
    </row>
    <row r="432" spans="1:2" x14ac:dyDescent="0.3">
      <c r="A432" s="13">
        <v>48520</v>
      </c>
      <c r="B432" s="13" t="s">
        <v>553</v>
      </c>
    </row>
    <row r="433" spans="1:2" x14ac:dyDescent="0.3">
      <c r="A433" s="13">
        <v>48538</v>
      </c>
      <c r="B433" s="13" t="s">
        <v>554</v>
      </c>
    </row>
    <row r="434" spans="1:2" x14ac:dyDescent="0.3">
      <c r="A434" s="13">
        <v>48553</v>
      </c>
      <c r="B434" s="13" t="s">
        <v>555</v>
      </c>
    </row>
    <row r="435" spans="1:2" x14ac:dyDescent="0.3">
      <c r="A435" s="13">
        <v>48579</v>
      </c>
      <c r="B435" s="13" t="s">
        <v>556</v>
      </c>
    </row>
    <row r="436" spans="1:2" x14ac:dyDescent="0.3">
      <c r="A436" s="13">
        <v>48587</v>
      </c>
      <c r="B436" s="13" t="s">
        <v>557</v>
      </c>
    </row>
    <row r="437" spans="1:2" x14ac:dyDescent="0.3">
      <c r="A437" s="13">
        <v>48595</v>
      </c>
      <c r="B437" s="13" t="s">
        <v>558</v>
      </c>
    </row>
    <row r="438" spans="1:2" x14ac:dyDescent="0.3">
      <c r="A438" s="13">
        <v>48611</v>
      </c>
      <c r="B438" s="13" t="s">
        <v>559</v>
      </c>
    </row>
    <row r="439" spans="1:2" x14ac:dyDescent="0.3">
      <c r="A439" s="13">
        <v>48629</v>
      </c>
      <c r="B439" s="13" t="s">
        <v>560</v>
      </c>
    </row>
    <row r="440" spans="1:2" x14ac:dyDescent="0.3">
      <c r="A440" s="13">
        <v>48637</v>
      </c>
      <c r="B440" s="13" t="s">
        <v>561</v>
      </c>
    </row>
    <row r="441" spans="1:2" x14ac:dyDescent="0.3">
      <c r="A441" s="13">
        <v>48652</v>
      </c>
      <c r="B441" s="13" t="s">
        <v>562</v>
      </c>
    </row>
    <row r="442" spans="1:2" x14ac:dyDescent="0.3">
      <c r="A442" s="13">
        <v>48678</v>
      </c>
      <c r="B442" s="13" t="s">
        <v>563</v>
      </c>
    </row>
    <row r="443" spans="1:2" x14ac:dyDescent="0.3">
      <c r="A443" s="13">
        <v>48686</v>
      </c>
      <c r="B443" s="13" t="s">
        <v>564</v>
      </c>
    </row>
    <row r="444" spans="1:2" x14ac:dyDescent="0.3">
      <c r="A444" s="13">
        <v>48694</v>
      </c>
      <c r="B444" s="13" t="s">
        <v>565</v>
      </c>
    </row>
    <row r="445" spans="1:2" x14ac:dyDescent="0.3">
      <c r="A445" s="13">
        <v>48702</v>
      </c>
      <c r="B445" s="13" t="s">
        <v>566</v>
      </c>
    </row>
    <row r="446" spans="1:2" x14ac:dyDescent="0.3">
      <c r="A446" s="13">
        <v>48710</v>
      </c>
      <c r="B446" s="13" t="s">
        <v>567</v>
      </c>
    </row>
    <row r="447" spans="1:2" x14ac:dyDescent="0.3">
      <c r="A447" s="13">
        <v>48728</v>
      </c>
      <c r="B447" s="13" t="s">
        <v>568</v>
      </c>
    </row>
    <row r="448" spans="1:2" x14ac:dyDescent="0.3">
      <c r="A448" s="13">
        <v>48736</v>
      </c>
      <c r="B448" s="13" t="s">
        <v>569</v>
      </c>
    </row>
    <row r="449" spans="1:2" x14ac:dyDescent="0.3">
      <c r="A449" s="13">
        <v>48744</v>
      </c>
      <c r="B449" s="13" t="s">
        <v>570</v>
      </c>
    </row>
    <row r="450" spans="1:2" x14ac:dyDescent="0.3">
      <c r="A450" s="13">
        <v>48751</v>
      </c>
      <c r="B450" s="13" t="s">
        <v>571</v>
      </c>
    </row>
    <row r="451" spans="1:2" x14ac:dyDescent="0.3">
      <c r="A451" s="13">
        <v>48777</v>
      </c>
      <c r="B451" s="13" t="s">
        <v>572</v>
      </c>
    </row>
    <row r="452" spans="1:2" x14ac:dyDescent="0.3">
      <c r="A452" s="13">
        <v>48793</v>
      </c>
      <c r="B452" s="13" t="s">
        <v>573</v>
      </c>
    </row>
    <row r="453" spans="1:2" x14ac:dyDescent="0.3">
      <c r="A453" s="13">
        <v>48801</v>
      </c>
      <c r="B453" s="13" t="s">
        <v>574</v>
      </c>
    </row>
    <row r="454" spans="1:2" x14ac:dyDescent="0.3">
      <c r="A454" s="13">
        <v>48819</v>
      </c>
      <c r="B454" s="13" t="s">
        <v>575</v>
      </c>
    </row>
    <row r="455" spans="1:2" x14ac:dyDescent="0.3">
      <c r="A455" s="13">
        <v>48835</v>
      </c>
      <c r="B455" s="13" t="s">
        <v>576</v>
      </c>
    </row>
    <row r="456" spans="1:2" x14ac:dyDescent="0.3">
      <c r="A456" s="13">
        <v>48843</v>
      </c>
      <c r="B456" s="13" t="s">
        <v>577</v>
      </c>
    </row>
    <row r="457" spans="1:2" x14ac:dyDescent="0.3">
      <c r="A457" s="13">
        <v>48850</v>
      </c>
      <c r="B457" s="13" t="s">
        <v>578</v>
      </c>
    </row>
    <row r="458" spans="1:2" x14ac:dyDescent="0.3">
      <c r="A458" s="13">
        <v>48876</v>
      </c>
      <c r="B458" s="13" t="s">
        <v>579</v>
      </c>
    </row>
    <row r="459" spans="1:2" x14ac:dyDescent="0.3">
      <c r="A459" s="13">
        <v>48884</v>
      </c>
      <c r="B459" s="13" t="s">
        <v>580</v>
      </c>
    </row>
    <row r="460" spans="1:2" x14ac:dyDescent="0.3">
      <c r="A460" s="13">
        <v>48900</v>
      </c>
      <c r="B460" s="13" t="s">
        <v>581</v>
      </c>
    </row>
    <row r="461" spans="1:2" x14ac:dyDescent="0.3">
      <c r="A461" s="13">
        <v>48926</v>
      </c>
      <c r="B461" s="13" t="s">
        <v>582</v>
      </c>
    </row>
    <row r="462" spans="1:2" x14ac:dyDescent="0.3">
      <c r="A462" s="13">
        <v>48934</v>
      </c>
      <c r="B462" s="13" t="s">
        <v>583</v>
      </c>
    </row>
    <row r="463" spans="1:2" x14ac:dyDescent="0.3">
      <c r="A463" s="13">
        <v>48942</v>
      </c>
      <c r="B463" s="13" t="s">
        <v>584</v>
      </c>
    </row>
    <row r="464" spans="1:2" x14ac:dyDescent="0.3">
      <c r="A464" s="13">
        <v>48959</v>
      </c>
      <c r="B464" s="13" t="s">
        <v>585</v>
      </c>
    </row>
    <row r="465" spans="1:2" x14ac:dyDescent="0.3">
      <c r="A465" s="13">
        <v>48967</v>
      </c>
      <c r="B465" s="13" t="s">
        <v>586</v>
      </c>
    </row>
    <row r="466" spans="1:2" x14ac:dyDescent="0.3">
      <c r="A466" s="13">
        <v>48975</v>
      </c>
      <c r="B466" s="13" t="s">
        <v>587</v>
      </c>
    </row>
    <row r="467" spans="1:2" x14ac:dyDescent="0.3">
      <c r="A467" s="13">
        <v>48991</v>
      </c>
      <c r="B467" s="13" t="s">
        <v>588</v>
      </c>
    </row>
    <row r="468" spans="1:2" x14ac:dyDescent="0.3">
      <c r="A468" s="13">
        <v>49031</v>
      </c>
      <c r="B468" s="13" t="s">
        <v>589</v>
      </c>
    </row>
    <row r="469" spans="1:2" x14ac:dyDescent="0.3">
      <c r="A469" s="13">
        <v>49056</v>
      </c>
      <c r="B469" s="13" t="s">
        <v>590</v>
      </c>
    </row>
    <row r="470" spans="1:2" x14ac:dyDescent="0.3">
      <c r="A470" s="13">
        <v>49064</v>
      </c>
      <c r="B470" s="13" t="s">
        <v>591</v>
      </c>
    </row>
    <row r="471" spans="1:2" x14ac:dyDescent="0.3">
      <c r="A471" s="13">
        <v>49080</v>
      </c>
      <c r="B471" s="13" t="s">
        <v>592</v>
      </c>
    </row>
    <row r="472" spans="1:2" x14ac:dyDescent="0.3">
      <c r="A472" s="13">
        <v>49098</v>
      </c>
      <c r="B472" s="13" t="s">
        <v>593</v>
      </c>
    </row>
    <row r="473" spans="1:2" x14ac:dyDescent="0.3">
      <c r="A473" s="13">
        <v>49106</v>
      </c>
      <c r="B473" s="13" t="s">
        <v>594</v>
      </c>
    </row>
    <row r="474" spans="1:2" x14ac:dyDescent="0.3">
      <c r="A474" s="13">
        <v>49122</v>
      </c>
      <c r="B474" s="13" t="s">
        <v>595</v>
      </c>
    </row>
    <row r="475" spans="1:2" x14ac:dyDescent="0.3">
      <c r="A475" s="13">
        <v>49130</v>
      </c>
      <c r="B475" s="13" t="s">
        <v>596</v>
      </c>
    </row>
    <row r="476" spans="1:2" x14ac:dyDescent="0.3">
      <c r="A476" s="13">
        <v>49148</v>
      </c>
      <c r="B476" s="13" t="s">
        <v>597</v>
      </c>
    </row>
    <row r="477" spans="1:2" x14ac:dyDescent="0.3">
      <c r="A477" s="13">
        <v>49155</v>
      </c>
      <c r="B477" s="13" t="s">
        <v>598</v>
      </c>
    </row>
    <row r="478" spans="1:2" x14ac:dyDescent="0.3">
      <c r="A478" s="13">
        <v>49171</v>
      </c>
      <c r="B478" s="13" t="s">
        <v>599</v>
      </c>
    </row>
    <row r="479" spans="1:2" x14ac:dyDescent="0.3">
      <c r="A479" s="13">
        <v>49189</v>
      </c>
      <c r="B479" s="13" t="s">
        <v>600</v>
      </c>
    </row>
    <row r="480" spans="1:2" x14ac:dyDescent="0.3">
      <c r="A480" s="13">
        <v>49197</v>
      </c>
      <c r="B480" s="13" t="s">
        <v>601</v>
      </c>
    </row>
    <row r="481" spans="1:2" x14ac:dyDescent="0.3">
      <c r="A481" s="13">
        <v>49205</v>
      </c>
      <c r="B481" s="13" t="s">
        <v>602</v>
      </c>
    </row>
    <row r="482" spans="1:2" x14ac:dyDescent="0.3">
      <c r="A482" s="13">
        <v>49213</v>
      </c>
      <c r="B482" s="13" t="s">
        <v>603</v>
      </c>
    </row>
    <row r="483" spans="1:2" x14ac:dyDescent="0.3">
      <c r="A483" s="13">
        <v>49221</v>
      </c>
      <c r="B483" s="13" t="s">
        <v>604</v>
      </c>
    </row>
    <row r="484" spans="1:2" x14ac:dyDescent="0.3">
      <c r="A484" s="13">
        <v>49239</v>
      </c>
      <c r="B484" s="13" t="s">
        <v>605</v>
      </c>
    </row>
    <row r="485" spans="1:2" x14ac:dyDescent="0.3">
      <c r="A485" s="13">
        <v>49247</v>
      </c>
      <c r="B485" s="13" t="s">
        <v>606</v>
      </c>
    </row>
    <row r="486" spans="1:2" x14ac:dyDescent="0.3">
      <c r="A486" s="13">
        <v>49270</v>
      </c>
      <c r="B486" s="13" t="s">
        <v>607</v>
      </c>
    </row>
    <row r="487" spans="1:2" x14ac:dyDescent="0.3">
      <c r="A487" s="13">
        <v>49288</v>
      </c>
      <c r="B487" s="13" t="s">
        <v>608</v>
      </c>
    </row>
    <row r="488" spans="1:2" x14ac:dyDescent="0.3">
      <c r="A488" s="13">
        <v>49296</v>
      </c>
      <c r="B488" s="13" t="s">
        <v>609</v>
      </c>
    </row>
    <row r="489" spans="1:2" x14ac:dyDescent="0.3">
      <c r="A489" s="13">
        <v>49312</v>
      </c>
      <c r="B489" s="13" t="s">
        <v>610</v>
      </c>
    </row>
    <row r="490" spans="1:2" x14ac:dyDescent="0.3">
      <c r="A490" s="13">
        <v>49320</v>
      </c>
      <c r="B490" s="13" t="s">
        <v>611</v>
      </c>
    </row>
    <row r="491" spans="1:2" x14ac:dyDescent="0.3">
      <c r="A491" s="13">
        <v>49338</v>
      </c>
      <c r="B491" s="13" t="s">
        <v>612</v>
      </c>
    </row>
    <row r="492" spans="1:2" x14ac:dyDescent="0.3">
      <c r="A492" s="13">
        <v>49346</v>
      </c>
      <c r="B492" s="13" t="s">
        <v>613</v>
      </c>
    </row>
    <row r="493" spans="1:2" x14ac:dyDescent="0.3">
      <c r="A493" s="13">
        <v>49353</v>
      </c>
      <c r="B493" s="13" t="s">
        <v>614</v>
      </c>
    </row>
    <row r="494" spans="1:2" x14ac:dyDescent="0.3">
      <c r="A494" s="13">
        <v>49361</v>
      </c>
      <c r="B494" s="13" t="s">
        <v>615</v>
      </c>
    </row>
    <row r="495" spans="1:2" x14ac:dyDescent="0.3">
      <c r="A495" s="13">
        <v>49379</v>
      </c>
      <c r="B495" s="13" t="s">
        <v>616</v>
      </c>
    </row>
    <row r="496" spans="1:2" x14ac:dyDescent="0.3">
      <c r="A496" s="13">
        <v>49387</v>
      </c>
      <c r="B496" s="13" t="s">
        <v>617</v>
      </c>
    </row>
    <row r="497" spans="1:2" x14ac:dyDescent="0.3">
      <c r="A497" s="13">
        <v>49395</v>
      </c>
      <c r="B497" s="13" t="s">
        <v>618</v>
      </c>
    </row>
    <row r="498" spans="1:2" x14ac:dyDescent="0.3">
      <c r="A498" s="13">
        <v>49411</v>
      </c>
      <c r="B498" s="13" t="s">
        <v>619</v>
      </c>
    </row>
    <row r="499" spans="1:2" x14ac:dyDescent="0.3">
      <c r="A499" s="13">
        <v>49429</v>
      </c>
      <c r="B499" s="13" t="s">
        <v>620</v>
      </c>
    </row>
    <row r="500" spans="1:2" x14ac:dyDescent="0.3">
      <c r="A500" s="13">
        <v>49437</v>
      </c>
      <c r="B500" s="13" t="s">
        <v>621</v>
      </c>
    </row>
    <row r="501" spans="1:2" x14ac:dyDescent="0.3">
      <c r="A501" s="13">
        <v>49445</v>
      </c>
      <c r="B501" s="13" t="s">
        <v>622</v>
      </c>
    </row>
    <row r="502" spans="1:2" x14ac:dyDescent="0.3">
      <c r="A502" s="13">
        <v>49452</v>
      </c>
      <c r="B502" s="13" t="s">
        <v>623</v>
      </c>
    </row>
    <row r="503" spans="1:2" x14ac:dyDescent="0.3">
      <c r="A503" s="13">
        <v>49460</v>
      </c>
      <c r="B503" s="13" t="s">
        <v>624</v>
      </c>
    </row>
    <row r="504" spans="1:2" x14ac:dyDescent="0.3">
      <c r="A504" s="13">
        <v>49478</v>
      </c>
      <c r="B504" s="13" t="s">
        <v>625</v>
      </c>
    </row>
    <row r="505" spans="1:2" x14ac:dyDescent="0.3">
      <c r="A505" s="13">
        <v>49494</v>
      </c>
      <c r="B505" s="13" t="s">
        <v>626</v>
      </c>
    </row>
    <row r="506" spans="1:2" x14ac:dyDescent="0.3">
      <c r="A506" s="13">
        <v>49502</v>
      </c>
      <c r="B506" s="13" t="s">
        <v>627</v>
      </c>
    </row>
    <row r="507" spans="1:2" x14ac:dyDescent="0.3">
      <c r="A507" s="13">
        <v>49510</v>
      </c>
      <c r="B507" s="13" t="s">
        <v>628</v>
      </c>
    </row>
    <row r="508" spans="1:2" x14ac:dyDescent="0.3">
      <c r="A508" s="13">
        <v>49528</v>
      </c>
      <c r="B508" s="13" t="s">
        <v>629</v>
      </c>
    </row>
    <row r="509" spans="1:2" x14ac:dyDescent="0.3">
      <c r="A509" s="13">
        <v>49536</v>
      </c>
      <c r="B509" s="13" t="s">
        <v>630</v>
      </c>
    </row>
    <row r="510" spans="1:2" x14ac:dyDescent="0.3">
      <c r="A510" s="13">
        <v>49544</v>
      </c>
      <c r="B510" s="13" t="s">
        <v>631</v>
      </c>
    </row>
    <row r="511" spans="1:2" x14ac:dyDescent="0.3">
      <c r="A511" s="13">
        <v>49569</v>
      </c>
      <c r="B511" s="13" t="s">
        <v>632</v>
      </c>
    </row>
    <row r="512" spans="1:2" x14ac:dyDescent="0.3">
      <c r="A512" s="13">
        <v>49577</v>
      </c>
      <c r="B512" s="13" t="s">
        <v>633</v>
      </c>
    </row>
    <row r="513" spans="1:2" x14ac:dyDescent="0.3">
      <c r="A513" s="13">
        <v>49593</v>
      </c>
      <c r="B513" s="13" t="s">
        <v>634</v>
      </c>
    </row>
    <row r="514" spans="1:2" x14ac:dyDescent="0.3">
      <c r="A514" s="13">
        <v>49601</v>
      </c>
      <c r="B514" s="13" t="s">
        <v>635</v>
      </c>
    </row>
    <row r="515" spans="1:2" x14ac:dyDescent="0.3">
      <c r="A515" s="13">
        <v>49619</v>
      </c>
      <c r="B515" s="13" t="s">
        <v>636</v>
      </c>
    </row>
    <row r="516" spans="1:2" x14ac:dyDescent="0.3">
      <c r="A516" s="13">
        <v>49627</v>
      </c>
      <c r="B516" s="13" t="s">
        <v>637</v>
      </c>
    </row>
    <row r="517" spans="1:2" x14ac:dyDescent="0.3">
      <c r="A517" s="13">
        <v>49635</v>
      </c>
      <c r="B517" s="13" t="s">
        <v>638</v>
      </c>
    </row>
    <row r="518" spans="1:2" x14ac:dyDescent="0.3">
      <c r="A518" s="13">
        <v>49643</v>
      </c>
      <c r="B518" s="13" t="s">
        <v>639</v>
      </c>
    </row>
    <row r="519" spans="1:2" x14ac:dyDescent="0.3">
      <c r="A519" s="13">
        <v>49650</v>
      </c>
      <c r="B519" s="13" t="s">
        <v>640</v>
      </c>
    </row>
    <row r="520" spans="1:2" x14ac:dyDescent="0.3">
      <c r="A520" s="13">
        <v>49668</v>
      </c>
      <c r="B520" s="13" t="s">
        <v>641</v>
      </c>
    </row>
    <row r="521" spans="1:2" x14ac:dyDescent="0.3">
      <c r="A521" s="13">
        <v>49684</v>
      </c>
      <c r="B521" s="13" t="s">
        <v>642</v>
      </c>
    </row>
    <row r="522" spans="1:2" x14ac:dyDescent="0.3">
      <c r="A522" s="13">
        <v>49692</v>
      </c>
      <c r="B522" s="13" t="s">
        <v>643</v>
      </c>
    </row>
    <row r="523" spans="1:2" x14ac:dyDescent="0.3">
      <c r="A523" s="13">
        <v>49700</v>
      </c>
      <c r="B523" s="13" t="s">
        <v>644</v>
      </c>
    </row>
    <row r="524" spans="1:2" x14ac:dyDescent="0.3">
      <c r="A524" s="13">
        <v>49718</v>
      </c>
      <c r="B524" s="13" t="s">
        <v>645</v>
      </c>
    </row>
    <row r="525" spans="1:2" x14ac:dyDescent="0.3">
      <c r="A525" s="13">
        <v>49726</v>
      </c>
      <c r="B525" s="13" t="s">
        <v>646</v>
      </c>
    </row>
    <row r="526" spans="1:2" x14ac:dyDescent="0.3">
      <c r="A526" s="13">
        <v>49759</v>
      </c>
      <c r="B526" s="13" t="s">
        <v>647</v>
      </c>
    </row>
    <row r="527" spans="1:2" x14ac:dyDescent="0.3">
      <c r="A527" s="13">
        <v>49767</v>
      </c>
      <c r="B527" s="13" t="s">
        <v>648</v>
      </c>
    </row>
    <row r="528" spans="1:2" x14ac:dyDescent="0.3">
      <c r="A528" s="13">
        <v>49775</v>
      </c>
      <c r="B528" s="13" t="s">
        <v>649</v>
      </c>
    </row>
    <row r="529" spans="1:2" x14ac:dyDescent="0.3">
      <c r="A529" s="13">
        <v>49783</v>
      </c>
      <c r="B529" s="13" t="s">
        <v>650</v>
      </c>
    </row>
    <row r="530" spans="1:2" x14ac:dyDescent="0.3">
      <c r="A530" s="13">
        <v>49791</v>
      </c>
      <c r="B530" s="13" t="s">
        <v>651</v>
      </c>
    </row>
    <row r="531" spans="1:2" x14ac:dyDescent="0.3">
      <c r="A531" s="13">
        <v>49809</v>
      </c>
      <c r="B531" s="13" t="s">
        <v>652</v>
      </c>
    </row>
    <row r="532" spans="1:2" x14ac:dyDescent="0.3">
      <c r="A532" s="13">
        <v>49817</v>
      </c>
      <c r="B532" s="13" t="s">
        <v>653</v>
      </c>
    </row>
    <row r="533" spans="1:2" x14ac:dyDescent="0.3">
      <c r="A533" s="13">
        <v>49833</v>
      </c>
      <c r="B533" s="13" t="s">
        <v>654</v>
      </c>
    </row>
    <row r="534" spans="1:2" x14ac:dyDescent="0.3">
      <c r="A534" s="13">
        <v>49841</v>
      </c>
      <c r="B534" s="13" t="s">
        <v>655</v>
      </c>
    </row>
    <row r="535" spans="1:2" x14ac:dyDescent="0.3">
      <c r="A535" s="13">
        <v>49858</v>
      </c>
      <c r="B535" s="13" t="s">
        <v>656</v>
      </c>
    </row>
    <row r="536" spans="1:2" x14ac:dyDescent="0.3">
      <c r="A536" s="13">
        <v>49866</v>
      </c>
      <c r="B536" s="13" t="s">
        <v>657</v>
      </c>
    </row>
    <row r="537" spans="1:2" x14ac:dyDescent="0.3">
      <c r="A537" s="13">
        <v>49874</v>
      </c>
      <c r="B537" s="13" t="s">
        <v>658</v>
      </c>
    </row>
    <row r="538" spans="1:2" x14ac:dyDescent="0.3">
      <c r="A538" s="13">
        <v>49882</v>
      </c>
      <c r="B538" s="13" t="s">
        <v>659</v>
      </c>
    </row>
    <row r="539" spans="1:2" x14ac:dyDescent="0.3">
      <c r="A539" s="13">
        <v>49890</v>
      </c>
      <c r="B539" s="13" t="s">
        <v>660</v>
      </c>
    </row>
    <row r="540" spans="1:2" x14ac:dyDescent="0.3">
      <c r="A540" s="13">
        <v>49908</v>
      </c>
      <c r="B540" s="13" t="s">
        <v>661</v>
      </c>
    </row>
    <row r="541" spans="1:2" x14ac:dyDescent="0.3">
      <c r="A541" s="13">
        <v>49916</v>
      </c>
      <c r="B541" s="13" t="s">
        <v>662</v>
      </c>
    </row>
    <row r="542" spans="1:2" x14ac:dyDescent="0.3">
      <c r="A542" s="13">
        <v>49924</v>
      </c>
      <c r="B542" s="13" t="s">
        <v>663</v>
      </c>
    </row>
    <row r="543" spans="1:2" x14ac:dyDescent="0.3">
      <c r="A543" s="13">
        <v>49932</v>
      </c>
      <c r="B543" s="13" t="s">
        <v>664</v>
      </c>
    </row>
    <row r="544" spans="1:2" x14ac:dyDescent="0.3">
      <c r="A544" s="13">
        <v>49940</v>
      </c>
      <c r="B544" s="13" t="s">
        <v>665</v>
      </c>
    </row>
    <row r="545" spans="1:2" x14ac:dyDescent="0.3">
      <c r="A545" s="13">
        <v>49957</v>
      </c>
      <c r="B545" s="13" t="s">
        <v>666</v>
      </c>
    </row>
    <row r="546" spans="1:2" x14ac:dyDescent="0.3">
      <c r="A546" s="13">
        <v>49973</v>
      </c>
      <c r="B546" s="13" t="s">
        <v>667</v>
      </c>
    </row>
    <row r="547" spans="1:2" x14ac:dyDescent="0.3">
      <c r="A547" s="13">
        <v>49981</v>
      </c>
      <c r="B547" s="13" t="s">
        <v>668</v>
      </c>
    </row>
    <row r="548" spans="1:2" x14ac:dyDescent="0.3">
      <c r="A548" s="13">
        <v>49999</v>
      </c>
      <c r="B548" s="13" t="s">
        <v>669</v>
      </c>
    </row>
    <row r="549" spans="1:2" x14ac:dyDescent="0.3">
      <c r="A549" s="13">
        <v>50005</v>
      </c>
      <c r="B549" s="13" t="s">
        <v>670</v>
      </c>
    </row>
    <row r="550" spans="1:2" x14ac:dyDescent="0.3">
      <c r="A550" s="13">
        <v>50013</v>
      </c>
      <c r="B550" s="13" t="s">
        <v>671</v>
      </c>
    </row>
    <row r="551" spans="1:2" x14ac:dyDescent="0.3">
      <c r="A551" s="13">
        <v>50021</v>
      </c>
      <c r="B551" s="13" t="s">
        <v>672</v>
      </c>
    </row>
    <row r="552" spans="1:2" x14ac:dyDescent="0.3">
      <c r="A552" s="13">
        <v>50039</v>
      </c>
      <c r="B552" s="13" t="s">
        <v>673</v>
      </c>
    </row>
    <row r="553" spans="1:2" x14ac:dyDescent="0.3">
      <c r="A553" s="13">
        <v>50047</v>
      </c>
      <c r="B553" s="13" t="s">
        <v>674</v>
      </c>
    </row>
    <row r="554" spans="1:2" x14ac:dyDescent="0.3">
      <c r="A554" s="13">
        <v>50054</v>
      </c>
      <c r="B554" s="13" t="s">
        <v>675</v>
      </c>
    </row>
    <row r="555" spans="1:2" x14ac:dyDescent="0.3">
      <c r="A555" s="13">
        <v>50062</v>
      </c>
      <c r="B555" s="13" t="s">
        <v>676</v>
      </c>
    </row>
    <row r="556" spans="1:2" x14ac:dyDescent="0.3">
      <c r="A556" s="13">
        <v>50070</v>
      </c>
      <c r="B556" s="13" t="s">
        <v>677</v>
      </c>
    </row>
    <row r="557" spans="1:2" x14ac:dyDescent="0.3">
      <c r="A557" s="13">
        <v>50096</v>
      </c>
      <c r="B557" s="13" t="s">
        <v>678</v>
      </c>
    </row>
    <row r="558" spans="1:2" x14ac:dyDescent="0.3">
      <c r="A558" s="13">
        <v>50112</v>
      </c>
      <c r="B558" s="13" t="s">
        <v>679</v>
      </c>
    </row>
    <row r="559" spans="1:2" x14ac:dyDescent="0.3">
      <c r="A559" s="13">
        <v>50120</v>
      </c>
      <c r="B559" s="13" t="s">
        <v>680</v>
      </c>
    </row>
    <row r="560" spans="1:2" x14ac:dyDescent="0.3">
      <c r="A560" s="13">
        <v>50138</v>
      </c>
      <c r="B560" s="13" t="s">
        <v>681</v>
      </c>
    </row>
    <row r="561" spans="1:2" x14ac:dyDescent="0.3">
      <c r="A561" s="13">
        <v>50153</v>
      </c>
      <c r="B561" s="13" t="s">
        <v>682</v>
      </c>
    </row>
    <row r="562" spans="1:2" x14ac:dyDescent="0.3">
      <c r="A562" s="13">
        <v>50161</v>
      </c>
      <c r="B562" s="13" t="s">
        <v>683</v>
      </c>
    </row>
    <row r="563" spans="1:2" x14ac:dyDescent="0.3">
      <c r="A563" s="13">
        <v>50179</v>
      </c>
      <c r="B563" s="13" t="s">
        <v>684</v>
      </c>
    </row>
    <row r="564" spans="1:2" x14ac:dyDescent="0.3">
      <c r="A564" s="13">
        <v>50187</v>
      </c>
      <c r="B564" s="13" t="s">
        <v>685</v>
      </c>
    </row>
    <row r="565" spans="1:2" x14ac:dyDescent="0.3">
      <c r="A565" s="13">
        <v>50195</v>
      </c>
      <c r="B565" s="13" t="s">
        <v>686</v>
      </c>
    </row>
    <row r="566" spans="1:2" x14ac:dyDescent="0.3">
      <c r="A566" s="13">
        <v>50203</v>
      </c>
      <c r="B566" s="13" t="s">
        <v>687</v>
      </c>
    </row>
    <row r="567" spans="1:2" x14ac:dyDescent="0.3">
      <c r="A567" s="13">
        <v>50211</v>
      </c>
      <c r="B567" s="13" t="s">
        <v>688</v>
      </c>
    </row>
    <row r="568" spans="1:2" x14ac:dyDescent="0.3">
      <c r="A568" s="13">
        <v>50229</v>
      </c>
      <c r="B568" s="13" t="s">
        <v>689</v>
      </c>
    </row>
    <row r="569" spans="1:2" x14ac:dyDescent="0.3">
      <c r="A569" s="13">
        <v>50237</v>
      </c>
      <c r="B569" s="13" t="s">
        <v>690</v>
      </c>
    </row>
    <row r="570" spans="1:2" x14ac:dyDescent="0.3">
      <c r="A570" s="13">
        <v>50245</v>
      </c>
      <c r="B570" s="13" t="s">
        <v>691</v>
      </c>
    </row>
    <row r="571" spans="1:2" x14ac:dyDescent="0.3">
      <c r="A571" s="13">
        <v>50252</v>
      </c>
      <c r="B571" s="13" t="s">
        <v>692</v>
      </c>
    </row>
    <row r="572" spans="1:2" x14ac:dyDescent="0.3">
      <c r="A572" s="13">
        <v>50278</v>
      </c>
      <c r="B572" s="13" t="s">
        <v>693</v>
      </c>
    </row>
    <row r="573" spans="1:2" x14ac:dyDescent="0.3">
      <c r="A573" s="13">
        <v>50286</v>
      </c>
      <c r="B573" s="13" t="s">
        <v>694</v>
      </c>
    </row>
    <row r="574" spans="1:2" x14ac:dyDescent="0.3">
      <c r="A574" s="13">
        <v>50294</v>
      </c>
      <c r="B574" s="13" t="s">
        <v>695</v>
      </c>
    </row>
    <row r="575" spans="1:2" x14ac:dyDescent="0.3">
      <c r="A575" s="13">
        <v>50302</v>
      </c>
      <c r="B575" s="13" t="s">
        <v>696</v>
      </c>
    </row>
    <row r="576" spans="1:2" x14ac:dyDescent="0.3">
      <c r="A576" s="13">
        <v>50328</v>
      </c>
      <c r="B576" s="13" t="s">
        <v>697</v>
      </c>
    </row>
    <row r="577" spans="1:2" x14ac:dyDescent="0.3">
      <c r="A577" s="13">
        <v>50336</v>
      </c>
      <c r="B577" s="13" t="s">
        <v>698</v>
      </c>
    </row>
    <row r="578" spans="1:2" x14ac:dyDescent="0.3">
      <c r="A578" s="13">
        <v>50351</v>
      </c>
      <c r="B578" s="13" t="s">
        <v>699</v>
      </c>
    </row>
    <row r="579" spans="1:2" x14ac:dyDescent="0.3">
      <c r="A579" s="13">
        <v>50369</v>
      </c>
      <c r="B579" s="13" t="s">
        <v>700</v>
      </c>
    </row>
    <row r="580" spans="1:2" x14ac:dyDescent="0.3">
      <c r="A580" s="13">
        <v>50393</v>
      </c>
      <c r="B580" s="13" t="s">
        <v>701</v>
      </c>
    </row>
    <row r="581" spans="1:2" x14ac:dyDescent="0.3">
      <c r="A581" s="13">
        <v>50419</v>
      </c>
      <c r="B581" s="13" t="s">
        <v>702</v>
      </c>
    </row>
    <row r="582" spans="1:2" x14ac:dyDescent="0.3">
      <c r="A582" s="13">
        <v>50427</v>
      </c>
      <c r="B582" s="13" t="s">
        <v>703</v>
      </c>
    </row>
    <row r="583" spans="1:2" x14ac:dyDescent="0.3">
      <c r="A583" s="13">
        <v>50435</v>
      </c>
      <c r="B583" s="13" t="s">
        <v>704</v>
      </c>
    </row>
    <row r="584" spans="1:2" x14ac:dyDescent="0.3">
      <c r="A584" s="13">
        <v>50443</v>
      </c>
      <c r="B584" s="13" t="s">
        <v>705</v>
      </c>
    </row>
    <row r="585" spans="1:2" x14ac:dyDescent="0.3">
      <c r="A585" s="13">
        <v>50450</v>
      </c>
      <c r="B585" s="13" t="s">
        <v>706</v>
      </c>
    </row>
    <row r="586" spans="1:2" x14ac:dyDescent="0.3">
      <c r="A586" s="13">
        <v>50468</v>
      </c>
      <c r="B586" s="13" t="s">
        <v>707</v>
      </c>
    </row>
    <row r="587" spans="1:2" x14ac:dyDescent="0.3">
      <c r="A587" s="13">
        <v>50484</v>
      </c>
      <c r="B587" s="13" t="s">
        <v>708</v>
      </c>
    </row>
    <row r="588" spans="1:2" x14ac:dyDescent="0.3">
      <c r="A588" s="13">
        <v>50492</v>
      </c>
      <c r="B588" s="13" t="s">
        <v>709</v>
      </c>
    </row>
    <row r="589" spans="1:2" x14ac:dyDescent="0.3">
      <c r="A589" s="13">
        <v>50500</v>
      </c>
      <c r="B589" s="13" t="s">
        <v>710</v>
      </c>
    </row>
    <row r="590" spans="1:2" x14ac:dyDescent="0.3">
      <c r="A590" s="13">
        <v>50518</v>
      </c>
      <c r="B590" s="13" t="s">
        <v>711</v>
      </c>
    </row>
    <row r="591" spans="1:2" x14ac:dyDescent="0.3">
      <c r="A591" s="13">
        <v>50534</v>
      </c>
      <c r="B591" s="13" t="s">
        <v>712</v>
      </c>
    </row>
    <row r="592" spans="1:2" x14ac:dyDescent="0.3">
      <c r="A592" s="13">
        <v>50542</v>
      </c>
      <c r="B592" s="13" t="s">
        <v>713</v>
      </c>
    </row>
    <row r="593" spans="1:2" x14ac:dyDescent="0.3">
      <c r="A593" s="13">
        <v>50559</v>
      </c>
      <c r="B593" s="13" t="s">
        <v>714</v>
      </c>
    </row>
    <row r="594" spans="1:2" x14ac:dyDescent="0.3">
      <c r="A594" s="13">
        <v>50567</v>
      </c>
      <c r="B594" s="13" t="s">
        <v>715</v>
      </c>
    </row>
    <row r="595" spans="1:2" x14ac:dyDescent="0.3">
      <c r="A595" s="13">
        <v>50575</v>
      </c>
      <c r="B595" s="13" t="s">
        <v>716</v>
      </c>
    </row>
    <row r="596" spans="1:2" x14ac:dyDescent="0.3">
      <c r="A596" s="13">
        <v>50583</v>
      </c>
      <c r="B596" s="13" t="s">
        <v>717</v>
      </c>
    </row>
    <row r="597" spans="1:2" x14ac:dyDescent="0.3">
      <c r="A597" s="13">
        <v>50591</v>
      </c>
      <c r="B597" s="13" t="s">
        <v>718</v>
      </c>
    </row>
    <row r="598" spans="1:2" x14ac:dyDescent="0.3">
      <c r="A598" s="13">
        <v>50617</v>
      </c>
      <c r="B598" s="13" t="s">
        <v>719</v>
      </c>
    </row>
    <row r="599" spans="1:2" x14ac:dyDescent="0.3">
      <c r="A599" s="13">
        <v>50625</v>
      </c>
      <c r="B599" s="13" t="s">
        <v>720</v>
      </c>
    </row>
    <row r="600" spans="1:2" x14ac:dyDescent="0.3">
      <c r="A600" s="13">
        <v>50633</v>
      </c>
      <c r="B600" s="13" t="s">
        <v>721</v>
      </c>
    </row>
    <row r="601" spans="1:2" x14ac:dyDescent="0.3">
      <c r="A601" s="13">
        <v>50641</v>
      </c>
      <c r="B601" s="13" t="s">
        <v>722</v>
      </c>
    </row>
    <row r="602" spans="1:2" x14ac:dyDescent="0.3">
      <c r="A602" s="13">
        <v>50658</v>
      </c>
      <c r="B602" s="13" t="s">
        <v>723</v>
      </c>
    </row>
    <row r="603" spans="1:2" x14ac:dyDescent="0.3">
      <c r="A603" s="13">
        <v>50674</v>
      </c>
      <c r="B603" s="13" t="s">
        <v>724</v>
      </c>
    </row>
    <row r="604" spans="1:2" x14ac:dyDescent="0.3">
      <c r="A604" s="13">
        <v>50682</v>
      </c>
      <c r="B604" s="13" t="s">
        <v>725</v>
      </c>
    </row>
    <row r="605" spans="1:2" x14ac:dyDescent="0.3">
      <c r="A605" s="13">
        <v>50690</v>
      </c>
      <c r="B605" s="13" t="s">
        <v>726</v>
      </c>
    </row>
    <row r="606" spans="1:2" x14ac:dyDescent="0.3">
      <c r="A606" s="13">
        <v>50708</v>
      </c>
      <c r="B606" s="13" t="s">
        <v>727</v>
      </c>
    </row>
    <row r="607" spans="1:2" x14ac:dyDescent="0.3">
      <c r="A607" s="13">
        <v>50716</v>
      </c>
      <c r="B607" s="13" t="s">
        <v>728</v>
      </c>
    </row>
    <row r="608" spans="1:2" x14ac:dyDescent="0.3">
      <c r="A608" s="13">
        <v>50724</v>
      </c>
      <c r="B608" s="13" t="s">
        <v>729</v>
      </c>
    </row>
    <row r="609" spans="1:2" x14ac:dyDescent="0.3">
      <c r="A609" s="13">
        <v>50740</v>
      </c>
      <c r="B609" s="13" t="s">
        <v>730</v>
      </c>
    </row>
    <row r="610" spans="1:2" x14ac:dyDescent="0.3">
      <c r="A610" s="17">
        <v>50773</v>
      </c>
      <c r="B610" s="18" t="s">
        <v>750</v>
      </c>
    </row>
    <row r="611" spans="1:2" x14ac:dyDescent="0.3">
      <c r="A611" s="17">
        <v>50799</v>
      </c>
      <c r="B611" s="18" t="s">
        <v>751</v>
      </c>
    </row>
    <row r="612" spans="1:2" x14ac:dyDescent="0.3">
      <c r="A612" s="17">
        <v>50815</v>
      </c>
      <c r="B612" s="18" t="s">
        <v>752</v>
      </c>
    </row>
    <row r="613" spans="1:2" x14ac:dyDescent="0.3">
      <c r="A613" s="17">
        <v>50856</v>
      </c>
      <c r="B613" s="18" t="s">
        <v>856</v>
      </c>
    </row>
    <row r="614" spans="1:2" x14ac:dyDescent="0.3">
      <c r="A614" s="17">
        <v>50880</v>
      </c>
      <c r="B614" s="18" t="s">
        <v>753</v>
      </c>
    </row>
    <row r="615" spans="1:2" x14ac:dyDescent="0.3">
      <c r="A615" s="17">
        <v>50906</v>
      </c>
      <c r="B615" s="18" t="s">
        <v>754</v>
      </c>
    </row>
    <row r="616" spans="1:2" x14ac:dyDescent="0.3">
      <c r="A616" s="17">
        <v>50922</v>
      </c>
      <c r="B616" s="18" t="s">
        <v>755</v>
      </c>
    </row>
    <row r="617" spans="1:2" x14ac:dyDescent="0.3">
      <c r="A617" s="17">
        <v>50948</v>
      </c>
      <c r="B617" s="18" t="s">
        <v>756</v>
      </c>
    </row>
    <row r="618" spans="1:2" x14ac:dyDescent="0.3">
      <c r="A618" s="17">
        <v>50963</v>
      </c>
      <c r="B618" s="18" t="s">
        <v>757</v>
      </c>
    </row>
    <row r="619" spans="1:2" x14ac:dyDescent="0.3">
      <c r="A619" s="17">
        <v>50989</v>
      </c>
      <c r="B619" s="18" t="s">
        <v>758</v>
      </c>
    </row>
    <row r="620" spans="1:2" x14ac:dyDescent="0.3">
      <c r="A620" s="17">
        <v>51003</v>
      </c>
      <c r="B620" s="18" t="s">
        <v>759</v>
      </c>
    </row>
    <row r="621" spans="1:2" x14ac:dyDescent="0.3">
      <c r="A621" s="17">
        <v>51029</v>
      </c>
      <c r="B621" s="18" t="s">
        <v>760</v>
      </c>
    </row>
    <row r="622" spans="1:2" x14ac:dyDescent="0.3">
      <c r="A622" s="17">
        <v>51045</v>
      </c>
      <c r="B622" s="18" t="s">
        <v>761</v>
      </c>
    </row>
    <row r="623" spans="1:2" x14ac:dyDescent="0.3">
      <c r="A623" s="17">
        <v>51060</v>
      </c>
      <c r="B623" s="18" t="s">
        <v>762</v>
      </c>
    </row>
    <row r="624" spans="1:2" x14ac:dyDescent="0.3">
      <c r="A624" s="17">
        <v>51128</v>
      </c>
      <c r="B624" s="18" t="s">
        <v>763</v>
      </c>
    </row>
    <row r="625" spans="1:2" x14ac:dyDescent="0.3">
      <c r="A625" s="17">
        <v>51144</v>
      </c>
      <c r="B625" s="18" t="s">
        <v>764</v>
      </c>
    </row>
    <row r="626" spans="1:2" x14ac:dyDescent="0.3">
      <c r="A626" s="17">
        <v>51169</v>
      </c>
      <c r="B626" s="18" t="s">
        <v>765</v>
      </c>
    </row>
    <row r="627" spans="1:2" x14ac:dyDescent="0.3">
      <c r="A627" s="17">
        <v>51185</v>
      </c>
      <c r="B627" s="18" t="s">
        <v>766</v>
      </c>
    </row>
    <row r="628" spans="1:2" x14ac:dyDescent="0.3">
      <c r="A628" s="17">
        <v>51201</v>
      </c>
      <c r="B628" s="18" t="s">
        <v>767</v>
      </c>
    </row>
    <row r="629" spans="1:2" x14ac:dyDescent="0.3">
      <c r="A629" s="17">
        <v>51227</v>
      </c>
      <c r="B629" s="18" t="s">
        <v>768</v>
      </c>
    </row>
    <row r="630" spans="1:2" x14ac:dyDescent="0.3">
      <c r="A630" s="17">
        <v>51243</v>
      </c>
      <c r="B630" s="18" t="s">
        <v>769</v>
      </c>
    </row>
    <row r="631" spans="1:2" x14ac:dyDescent="0.3">
      <c r="A631" s="17">
        <v>51284</v>
      </c>
      <c r="B631" s="18" t="s">
        <v>770</v>
      </c>
    </row>
    <row r="632" spans="1:2" x14ac:dyDescent="0.3">
      <c r="A632" s="17">
        <v>51300</v>
      </c>
      <c r="B632" s="18" t="s">
        <v>771</v>
      </c>
    </row>
    <row r="633" spans="1:2" x14ac:dyDescent="0.3">
      <c r="A633" s="17">
        <v>51334</v>
      </c>
      <c r="B633" s="18" t="s">
        <v>772</v>
      </c>
    </row>
    <row r="634" spans="1:2" x14ac:dyDescent="0.3">
      <c r="A634" s="17">
        <v>51359</v>
      </c>
      <c r="B634" s="18" t="s">
        <v>773</v>
      </c>
    </row>
    <row r="635" spans="1:2" x14ac:dyDescent="0.3">
      <c r="A635" s="17">
        <v>51375</v>
      </c>
      <c r="B635" s="18" t="s">
        <v>774</v>
      </c>
    </row>
    <row r="636" spans="1:2" x14ac:dyDescent="0.3">
      <c r="A636" s="17">
        <v>51391</v>
      </c>
      <c r="B636" s="18" t="s">
        <v>775</v>
      </c>
    </row>
    <row r="637" spans="1:2" x14ac:dyDescent="0.3">
      <c r="A637" s="17">
        <v>51417</v>
      </c>
      <c r="B637" s="18" t="s">
        <v>776</v>
      </c>
    </row>
    <row r="638" spans="1:2" x14ac:dyDescent="0.3">
      <c r="A638" s="17">
        <v>51433</v>
      </c>
      <c r="B638" s="18" t="s">
        <v>777</v>
      </c>
    </row>
    <row r="639" spans="1:2" x14ac:dyDescent="0.3">
      <c r="A639" s="17">
        <v>51458</v>
      </c>
      <c r="B639" s="18" t="s">
        <v>778</v>
      </c>
    </row>
    <row r="640" spans="1:2" x14ac:dyDescent="0.3">
      <c r="A640" s="17">
        <v>51474</v>
      </c>
      <c r="B640" s="18" t="s">
        <v>779</v>
      </c>
    </row>
    <row r="641" spans="1:2" x14ac:dyDescent="0.3">
      <c r="A641" s="17">
        <v>51490</v>
      </c>
      <c r="B641" s="18" t="s">
        <v>780</v>
      </c>
    </row>
    <row r="642" spans="1:2" x14ac:dyDescent="0.3">
      <c r="A642" s="17">
        <v>51532</v>
      </c>
      <c r="B642" s="18" t="s">
        <v>781</v>
      </c>
    </row>
    <row r="643" spans="1:2" x14ac:dyDescent="0.3">
      <c r="A643" s="17">
        <v>51607</v>
      </c>
      <c r="B643" s="18" t="s">
        <v>782</v>
      </c>
    </row>
    <row r="644" spans="1:2" x14ac:dyDescent="0.3">
      <c r="A644" s="17">
        <v>51631</v>
      </c>
      <c r="B644" s="18" t="s">
        <v>783</v>
      </c>
    </row>
    <row r="645" spans="1:2" x14ac:dyDescent="0.3">
      <c r="A645" s="17">
        <v>51656</v>
      </c>
      <c r="B645" s="18" t="s">
        <v>784</v>
      </c>
    </row>
    <row r="646" spans="1:2" x14ac:dyDescent="0.3">
      <c r="A646" s="17">
        <v>51672</v>
      </c>
      <c r="B646" s="18" t="s">
        <v>785</v>
      </c>
    </row>
    <row r="647" spans="1:2" x14ac:dyDescent="0.3">
      <c r="A647" s="17">
        <v>51698</v>
      </c>
      <c r="B647" s="18" t="s">
        <v>786</v>
      </c>
    </row>
    <row r="648" spans="1:2" x14ac:dyDescent="0.3">
      <c r="A648" s="17">
        <v>51714</v>
      </c>
      <c r="B648" s="18" t="s">
        <v>787</v>
      </c>
    </row>
    <row r="649" spans="1:2" x14ac:dyDescent="0.3">
      <c r="A649" s="13">
        <v>61903</v>
      </c>
      <c r="B649" s="13" t="s">
        <v>731</v>
      </c>
    </row>
    <row r="650" spans="1:2" x14ac:dyDescent="0.3">
      <c r="A650" s="17">
        <v>62026</v>
      </c>
      <c r="B650" s="18" t="s">
        <v>788</v>
      </c>
    </row>
    <row r="651" spans="1:2" x14ac:dyDescent="0.3">
      <c r="A651" s="17">
        <v>62042</v>
      </c>
      <c r="B651" s="18" t="s">
        <v>789</v>
      </c>
    </row>
    <row r="652" spans="1:2" x14ac:dyDescent="0.3">
      <c r="A652" s="17">
        <v>62067</v>
      </c>
      <c r="B652" s="18" t="s">
        <v>790</v>
      </c>
    </row>
    <row r="653" spans="1:2" x14ac:dyDescent="0.3">
      <c r="A653" s="17">
        <v>62109</v>
      </c>
      <c r="B653" s="18" t="s">
        <v>791</v>
      </c>
    </row>
    <row r="654" spans="1:2" x14ac:dyDescent="0.3">
      <c r="A654" s="17">
        <v>62125</v>
      </c>
      <c r="B654" s="18" t="s">
        <v>792</v>
      </c>
    </row>
    <row r="655" spans="1:2" x14ac:dyDescent="0.3">
      <c r="A655" s="17">
        <v>62802</v>
      </c>
      <c r="B655" s="18" t="s">
        <v>793</v>
      </c>
    </row>
    <row r="656" spans="1:2" x14ac:dyDescent="0.3">
      <c r="A656" s="17">
        <v>63495</v>
      </c>
      <c r="B656" s="18" t="s">
        <v>794</v>
      </c>
    </row>
    <row r="657" spans="1:2" x14ac:dyDescent="0.3">
      <c r="A657" s="17">
        <v>63511</v>
      </c>
      <c r="B657" s="18" t="s">
        <v>795</v>
      </c>
    </row>
    <row r="658" spans="1:2" x14ac:dyDescent="0.3">
      <c r="A658" s="13">
        <v>64964</v>
      </c>
      <c r="B658" s="13" t="s">
        <v>732</v>
      </c>
    </row>
    <row r="659" spans="1:2" x14ac:dyDescent="0.3">
      <c r="A659" s="17">
        <v>65227</v>
      </c>
      <c r="B659" s="18" t="s">
        <v>796</v>
      </c>
    </row>
    <row r="660" spans="1:2" x14ac:dyDescent="0.3">
      <c r="A660" s="17">
        <v>65268</v>
      </c>
      <c r="B660" s="18" t="s">
        <v>797</v>
      </c>
    </row>
    <row r="661" spans="1:2" x14ac:dyDescent="0.3">
      <c r="A661" s="13">
        <v>65680</v>
      </c>
      <c r="B661" s="13" t="s">
        <v>733</v>
      </c>
    </row>
    <row r="662" spans="1:2" x14ac:dyDescent="0.3">
      <c r="A662" s="13">
        <v>69682</v>
      </c>
      <c r="B662" s="13" t="s">
        <v>734</v>
      </c>
    </row>
    <row r="663" spans="1:2" x14ac:dyDescent="0.3">
      <c r="A663" s="13">
        <v>91397</v>
      </c>
      <c r="B663" s="13" t="s">
        <v>735</v>
      </c>
    </row>
    <row r="664" spans="1:2" x14ac:dyDescent="0.3">
      <c r="A664" s="13">
        <v>139303</v>
      </c>
      <c r="B664" s="13" t="s">
        <v>736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vt:i4>
      </vt:variant>
    </vt:vector>
  </HeadingPairs>
  <TitlesOfParts>
    <vt:vector size="9" baseType="lpstr">
      <vt:lpstr>FTE Detail</vt:lpstr>
      <vt:lpstr>CTE Detail</vt:lpstr>
      <vt:lpstr>CTE analysis</vt:lpstr>
      <vt:lpstr>SFPR</vt:lpstr>
      <vt:lpstr>COMM</vt:lpstr>
      <vt:lpstr>OE</vt:lpstr>
      <vt:lpstr>Other</vt:lpstr>
      <vt:lpstr>IRN</vt:lpstr>
      <vt:lpstr>SFPR!Print_Area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Pierson, John</dc:creator>
  <cp:lastModifiedBy>Windows User</cp:lastModifiedBy>
  <cp:lastPrinted>2016-05-09T00:55:25Z</cp:lastPrinted>
  <dcterms:created xsi:type="dcterms:W3CDTF">2016-03-02T01:14:18Z</dcterms:created>
  <dcterms:modified xsi:type="dcterms:W3CDTF">2017-02-28T16:24:02Z</dcterms:modified>
</cp:coreProperties>
</file>